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ROJEKCE\2024\292 24 Fara Svitavy\01 DSP\02 PDF\D.1_Soupis prací\"/>
    </mc:Choice>
  </mc:AlternateContent>
  <xr:revisionPtr revIDLastSave="0" documentId="13_ncr:1_{072CAD53-36D1-4E26-ABE6-0DC283A76309}" xr6:coauthVersionLast="47" xr6:coauthVersionMax="47" xr10:uidLastSave="{00000000-0000-0000-0000-000000000000}"/>
  <bookViews>
    <workbookView xWindow="35640" yWindow="1125" windowWidth="29535" windowHeight="1818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Pol'!$A$1:$Y$161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1" i="12" l="1"/>
  <c r="M131" i="12" s="1"/>
  <c r="I62" i="1"/>
  <c r="I61" i="1"/>
  <c r="I59" i="1"/>
  <c r="I58" i="1"/>
  <c r="I57" i="1"/>
  <c r="I56" i="1"/>
  <c r="I55" i="1"/>
  <c r="I54" i="1"/>
  <c r="I53" i="1"/>
  <c r="I52" i="1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4" i="12"/>
  <c r="M14" i="12" s="1"/>
  <c r="I14" i="12"/>
  <c r="K14" i="12"/>
  <c r="O14" i="12"/>
  <c r="Q14" i="12"/>
  <c r="V14" i="12"/>
  <c r="V19" i="12"/>
  <c r="G20" i="12"/>
  <c r="G19" i="12" s="1"/>
  <c r="I20" i="12"/>
  <c r="I19" i="12" s="1"/>
  <c r="K20" i="12"/>
  <c r="K19" i="12" s="1"/>
  <c r="M20" i="12"/>
  <c r="M19" i="12" s="1"/>
  <c r="O20" i="12"/>
  <c r="Q20" i="12"/>
  <c r="V20" i="12"/>
  <c r="G25" i="12"/>
  <c r="I25" i="12"/>
  <c r="K25" i="12"/>
  <c r="M25" i="12"/>
  <c r="O25" i="12"/>
  <c r="Q25" i="12"/>
  <c r="V25" i="12"/>
  <c r="G29" i="12"/>
  <c r="I29" i="12"/>
  <c r="K29" i="12"/>
  <c r="M29" i="12"/>
  <c r="O29" i="12"/>
  <c r="O19" i="12" s="1"/>
  <c r="Q29" i="12"/>
  <c r="Q19" i="12" s="1"/>
  <c r="V29" i="12"/>
  <c r="G33" i="12"/>
  <c r="I33" i="12"/>
  <c r="K33" i="12"/>
  <c r="M33" i="12"/>
  <c r="O33" i="12"/>
  <c r="Q33" i="12"/>
  <c r="V33" i="12"/>
  <c r="I39" i="12"/>
  <c r="K39" i="12"/>
  <c r="O39" i="12"/>
  <c r="Q39" i="12"/>
  <c r="V39" i="12"/>
  <c r="G40" i="12"/>
  <c r="M40" i="12" s="1"/>
  <c r="M39" i="12" s="1"/>
  <c r="I40" i="12"/>
  <c r="K40" i="12"/>
  <c r="O40" i="12"/>
  <c r="Q40" i="12"/>
  <c r="V40" i="12"/>
  <c r="G45" i="12"/>
  <c r="I45" i="12"/>
  <c r="K45" i="12"/>
  <c r="M45" i="12"/>
  <c r="O45" i="12"/>
  <c r="Q45" i="12"/>
  <c r="V45" i="12"/>
  <c r="G54" i="12"/>
  <c r="I54" i="12"/>
  <c r="K54" i="12"/>
  <c r="G55" i="12"/>
  <c r="I55" i="12"/>
  <c r="K55" i="12"/>
  <c r="M55" i="12"/>
  <c r="M54" i="12" s="1"/>
  <c r="O55" i="12"/>
  <c r="O54" i="12" s="1"/>
  <c r="Q55" i="12"/>
  <c r="Q54" i="12" s="1"/>
  <c r="V55" i="12"/>
  <c r="V54" i="12" s="1"/>
  <c r="G60" i="12"/>
  <c r="I60" i="12"/>
  <c r="K60" i="12"/>
  <c r="M60" i="12"/>
  <c r="O60" i="12"/>
  <c r="G61" i="12"/>
  <c r="I61" i="12"/>
  <c r="K61" i="12"/>
  <c r="M61" i="12"/>
  <c r="O61" i="12"/>
  <c r="Q61" i="12"/>
  <c r="Q60" i="12" s="1"/>
  <c r="V61" i="12"/>
  <c r="V60" i="12" s="1"/>
  <c r="G62" i="12"/>
  <c r="I62" i="12"/>
  <c r="K62" i="12"/>
  <c r="M62" i="12"/>
  <c r="O62" i="12"/>
  <c r="Q62" i="12"/>
  <c r="V62" i="12"/>
  <c r="G65" i="12"/>
  <c r="G64" i="12" s="1"/>
  <c r="I65" i="12"/>
  <c r="I64" i="12" s="1"/>
  <c r="K65" i="12"/>
  <c r="K64" i="12" s="1"/>
  <c r="M65" i="12"/>
  <c r="M64" i="12" s="1"/>
  <c r="O65" i="12"/>
  <c r="O64" i="12" s="1"/>
  <c r="Q65" i="12"/>
  <c r="Q64" i="12" s="1"/>
  <c r="V65" i="12"/>
  <c r="V64" i="12" s="1"/>
  <c r="G70" i="12"/>
  <c r="M70" i="12" s="1"/>
  <c r="I70" i="12"/>
  <c r="K70" i="12"/>
  <c r="O70" i="12"/>
  <c r="Q70" i="12"/>
  <c r="V70" i="12"/>
  <c r="G79" i="12"/>
  <c r="I79" i="12"/>
  <c r="K79" i="12"/>
  <c r="M79" i="12"/>
  <c r="O79" i="12"/>
  <c r="Q79" i="12"/>
  <c r="V79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K95" i="12"/>
  <c r="G96" i="12"/>
  <c r="I96" i="12"/>
  <c r="K96" i="12"/>
  <c r="M96" i="12"/>
  <c r="M95" i="12" s="1"/>
  <c r="O96" i="12"/>
  <c r="O95" i="12" s="1"/>
  <c r="Q96" i="12"/>
  <c r="Q95" i="12" s="1"/>
  <c r="V96" i="12"/>
  <c r="V95" i="12" s="1"/>
  <c r="G97" i="12"/>
  <c r="I97" i="12"/>
  <c r="K97" i="12"/>
  <c r="M97" i="12"/>
  <c r="O97" i="12"/>
  <c r="G98" i="12"/>
  <c r="I98" i="12"/>
  <c r="K98" i="12"/>
  <c r="M98" i="12"/>
  <c r="O98" i="12"/>
  <c r="Q98" i="12"/>
  <c r="Q97" i="12" s="1"/>
  <c r="V98" i="12"/>
  <c r="V97" i="12" s="1"/>
  <c r="G102" i="12"/>
  <c r="I102" i="12"/>
  <c r="K102" i="12"/>
  <c r="M102" i="12"/>
  <c r="O102" i="12"/>
  <c r="Q102" i="12"/>
  <c r="V102" i="12"/>
  <c r="G111" i="12"/>
  <c r="I111" i="12"/>
  <c r="K111" i="12"/>
  <c r="M111" i="12"/>
  <c r="O111" i="12"/>
  <c r="Q111" i="12"/>
  <c r="V111" i="12"/>
  <c r="G113" i="12"/>
  <c r="G112" i="12" s="1"/>
  <c r="I60" i="1" s="1"/>
  <c r="I17" i="1" s="1"/>
  <c r="I113" i="12"/>
  <c r="I112" i="12" s="1"/>
  <c r="K113" i="12"/>
  <c r="O113" i="12"/>
  <c r="Q113" i="12"/>
  <c r="V113" i="12"/>
  <c r="G118" i="12"/>
  <c r="I118" i="12"/>
  <c r="K118" i="12"/>
  <c r="M118" i="12"/>
  <c r="O118" i="12"/>
  <c r="Q118" i="12"/>
  <c r="V118" i="12"/>
  <c r="G123" i="12"/>
  <c r="I123" i="12"/>
  <c r="K123" i="12"/>
  <c r="K112" i="12" s="1"/>
  <c r="M123" i="12"/>
  <c r="O123" i="12"/>
  <c r="Q123" i="12"/>
  <c r="V123" i="12"/>
  <c r="G129" i="12"/>
  <c r="I129" i="12"/>
  <c r="K129" i="12"/>
  <c r="M129" i="12"/>
  <c r="O129" i="12"/>
  <c r="Q129" i="12"/>
  <c r="V129" i="12"/>
  <c r="I131" i="12"/>
  <c r="K131" i="12"/>
  <c r="O131" i="12"/>
  <c r="O112" i="12" s="1"/>
  <c r="Q131" i="12"/>
  <c r="Q112" i="12" s="1"/>
  <c r="V131" i="12"/>
  <c r="G133" i="12"/>
  <c r="I133" i="12"/>
  <c r="K133" i="12"/>
  <c r="M133" i="12"/>
  <c r="O133" i="12"/>
  <c r="Q133" i="12"/>
  <c r="V133" i="12"/>
  <c r="G135" i="12"/>
  <c r="I135" i="12"/>
  <c r="K135" i="12"/>
  <c r="M135" i="12"/>
  <c r="O135" i="12"/>
  <c r="Q135" i="12"/>
  <c r="V135" i="12"/>
  <c r="V112" i="12" s="1"/>
  <c r="G137" i="12"/>
  <c r="M137" i="12" s="1"/>
  <c r="I137" i="12"/>
  <c r="K137" i="12"/>
  <c r="O137" i="12"/>
  <c r="Q137" i="12"/>
  <c r="V137" i="12"/>
  <c r="O138" i="12"/>
  <c r="Q138" i="12"/>
  <c r="V138" i="12"/>
  <c r="G139" i="12"/>
  <c r="M139" i="12" s="1"/>
  <c r="M138" i="12" s="1"/>
  <c r="I139" i="12"/>
  <c r="I138" i="12" s="1"/>
  <c r="K139" i="12"/>
  <c r="K138" i="12" s="1"/>
  <c r="O139" i="12"/>
  <c r="Q139" i="12"/>
  <c r="V139" i="12"/>
  <c r="Q144" i="12"/>
  <c r="V144" i="12"/>
  <c r="G145" i="12"/>
  <c r="G144" i="12" s="1"/>
  <c r="I145" i="12"/>
  <c r="I144" i="12" s="1"/>
  <c r="K145" i="12"/>
  <c r="K144" i="12" s="1"/>
  <c r="M145" i="12"/>
  <c r="M144" i="12" s="1"/>
  <c r="O145" i="12"/>
  <c r="O144" i="12" s="1"/>
  <c r="Q145" i="12"/>
  <c r="V145" i="12"/>
  <c r="AE151" i="12"/>
  <c r="F41" i="1" s="1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G151" i="12" l="1"/>
  <c r="F39" i="1"/>
  <c r="F42" i="1" s="1"/>
  <c r="G23" i="1" s="1"/>
  <c r="F40" i="1"/>
  <c r="I63" i="1"/>
  <c r="J56" i="1" s="1"/>
  <c r="I16" i="1"/>
  <c r="I21" i="1" s="1"/>
  <c r="M8" i="12"/>
  <c r="G39" i="12"/>
  <c r="G138" i="12"/>
  <c r="AF151" i="12"/>
  <c r="M113" i="12"/>
  <c r="M112" i="12" s="1"/>
  <c r="G40" i="1" l="1"/>
  <c r="H40" i="1" s="1"/>
  <c r="I40" i="1" s="1"/>
  <c r="G41" i="1"/>
  <c r="H41" i="1" s="1"/>
  <c r="I41" i="1" s="1"/>
  <c r="G39" i="1"/>
  <c r="G42" i="1" s="1"/>
  <c r="G25" i="1" s="1"/>
  <c r="A25" i="1" s="1"/>
  <c r="A26" i="1" s="1"/>
  <c r="G26" i="1" s="1"/>
  <c r="J60" i="1"/>
  <c r="J61" i="1"/>
  <c r="J55" i="1"/>
  <c r="J58" i="1"/>
  <c r="J53" i="1"/>
  <c r="J54" i="1"/>
  <c r="J52" i="1"/>
  <c r="J62" i="1"/>
  <c r="J57" i="1"/>
  <c r="J59" i="1"/>
  <c r="A23" i="1"/>
  <c r="A24" i="1" s="1"/>
  <c r="G24" i="1" s="1"/>
  <c r="A27" i="1" l="1"/>
  <c r="A29" i="1" s="1"/>
  <c r="G29" i="1" s="1"/>
  <c r="G27" i="1" s="1"/>
  <c r="H39" i="1"/>
  <c r="H42" i="1" s="1"/>
  <c r="G28" i="1"/>
  <c r="J63" i="1"/>
  <c r="J41" i="1"/>
  <c r="J39" i="1"/>
  <c r="J42" i="1" s="1"/>
  <c r="J40" i="1"/>
  <c r="I39" i="1" l="1"/>
  <c r="I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 K</author>
  </authors>
  <commentList>
    <comment ref="S6" authorId="0" shapeId="0" xr:uid="{646C6EE1-E3CD-4B5C-8774-4869FC2D92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B9987F-369E-4EF7-A9A8-AAA4012851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<sst xmlns="http://schemas.openxmlformats.org/spreadsheetml/2006/main" count="690" uniqueCount="288">
  <si>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</si>
  <si>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</si>
  <si>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</si>
  <si>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</si>
  <si>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</si>
  <si>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</si>
  <si>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</si>
  <si>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</si>
  <si>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</si>
  <si>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</si>
  <si>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</si>
  <si>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</si>
  <si>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</si>
  <si>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</si>
  <si>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</si>
  <si>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</si>
  <si>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</si>
  <si>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</si>
  <si>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</si>
  <si>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</si>
  <si>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</si>
  <si>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</si>
  <si>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</si>
  <si>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</si>
  <si>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</si>
  <si>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</si>
  <si>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</si>
  <si>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</si>
  <si>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</si>
  <si>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</si>
  <si>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</si>
  <si>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</si>
  <si>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</si>
  <si>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</si>
  <si>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</si>
  <si>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</si>
  <si>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</si>
  <si>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</si>
  <si>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</si>
  <si>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</si>
  <si>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</si>
  <si>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</si>
  <si>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</si>
  <si>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</si>
  <si>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Výměna oken</t>
  </si>
  <si>
    <t>1</t>
  </si>
  <si>
    <t>Fara Svitavy p.č.st.274/1 k.ú. Svitavy-předměstí</t>
  </si>
  <si>
    <t>Objekt:</t>
  </si>
  <si>
    <t>Rozpočet:</t>
  </si>
  <si>
    <t>29224</t>
  </si>
  <si>
    <t>Realizace úspor energie objektu fary ve Svitavách</t>
  </si>
  <si>
    <t>Římskokatolická farnost Svitavy</t>
  </si>
  <si>
    <t>Školní 342/14</t>
  </si>
  <si>
    <t>Svitavy-Předměstí</t>
  </si>
  <si>
    <t>56802</t>
  </si>
  <si>
    <t>46452257</t>
  </si>
  <si>
    <t>Ing. Antonín Nádvorník</t>
  </si>
  <si>
    <t>U Poličské trati 2286/31</t>
  </si>
  <si>
    <t>Svitavy-Lány</t>
  </si>
  <si>
    <t>76490459</t>
  </si>
  <si>
    <t>Stavba</t>
  </si>
  <si>
    <t>Celkem za stavbu</t>
  </si>
  <si>
    <t>CZK</t>
  </si>
  <si>
    <t>#POPS</t>
  </si>
  <si>
    <t>Popis stavby: 29224 - Realizace úspor energie objektu fary ve Svitavách</t>
  </si>
  <si>
    <t>#POPO</t>
  </si>
  <si>
    <t>Popis objektu: 1 - Fara Svitavy p.č.st.274/1 k.ú. Svitavy-předměstí</t>
  </si>
  <si>
    <t>#POPR</t>
  </si>
  <si>
    <t>Popis rozpočtu: 2 - Výměna oken</t>
  </si>
  <si>
    <t>Rekapitulace dílů</t>
  </si>
  <si>
    <t>Typ dílu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</si>
  <si>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</si>
  <si>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</si>
  <si>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</si>
  <si>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</si>
  <si>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</si>
  <si>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</si>
  <si>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</si>
  <si>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</si>
  <si>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</si>
  <si>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</si>
  <si>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</si>
  <si>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</si>
  <si>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</si>
  <si>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</si>
  <si>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</si>
  <si>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</si>
  <si>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</si>
  <si>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</si>
  <si>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</si>
  <si>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</si>
  <si>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786</t>
  </si>
  <si>
    <t>Zastiňující technika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</si>
  <si>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</si>
  <si>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</si>
  <si>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</si>
  <si>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</si>
  <si>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</si>
  <si>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</si>
  <si>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</si>
  <si>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</si>
  <si>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</si>
  <si>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</si>
  <si>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</si>
  <si>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</si>
  <si>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</si>
  <si>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</si>
  <si>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</si>
  <si>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</si>
  <si>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</si>
  <si>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</si>
  <si>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</si>
  <si>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</si>
  <si>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</si>
  <si>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</si>
  <si>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</si>
  <si>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</si>
  <si>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</si>
  <si>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</si>
  <si>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</si>
  <si>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</si>
  <si>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</si>
  <si>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</si>
  <si>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610991111R00</t>
  </si>
  <si>
    <t>Zakrývání výplní vnitřních otvorů</t>
  </si>
  <si>
    <t>m2</t>
  </si>
  <si>
    <t>RTS 24/ I</t>
  </si>
  <si>
    <t>Práce</t>
  </si>
  <si>
    <t>Běžná</t>
  </si>
  <si>
    <t>POL1_</t>
  </si>
  <si>
    <t>B 2-11 T01 : 1,1*1,57*17</t>
  </si>
  <si>
    <t>VV</t>
  </si>
  <si>
    <t>T02 : 1,12*1,7*8</t>
  </si>
  <si>
    <t>T03 : 1,12*1,35*1</t>
  </si>
  <si>
    <t>T04 : 0,7*1,2*1</t>
  </si>
  <si>
    <t>612425931RT2</t>
  </si>
  <si>
    <t>Omítka vápenná vnitřního ostění - štuková s použitím suché maltové směsi</t>
  </si>
  <si>
    <t>B 2-11 T01 : (0,15*(1,1+1,57*2)+0,1*1,1)*17*1,05</t>
  </si>
  <si>
    <t>T02 : (0,15*(1,12+1,7*2)+0,1*1,12)*8*1,05</t>
  </si>
  <si>
    <t>T03 : (0,15*(1,12+1,35*2)+0,1*1,1)*1*1,05</t>
  </si>
  <si>
    <t>T04 : (0,15*(0,7+1,2*2)+0,1*0,7)*1*1,05</t>
  </si>
  <si>
    <t>620991121R00</t>
  </si>
  <si>
    <t xml:space="preserve">Zakrývání výplní vnějších otvorů </t>
  </si>
  <si>
    <t>622422221R00</t>
  </si>
  <si>
    <t>Oprava vnějších omítek vápen. štuk. II, do 20 %</t>
  </si>
  <si>
    <t>T02 : 0,15*(1,1+1,65*2)*8*1,05</t>
  </si>
  <si>
    <t>T03 : 0,15*(1,1+1,25*2)*1*1,05</t>
  </si>
  <si>
    <t>T04 : 0,15*(0,7+1,2*2)*1*1,05</t>
  </si>
  <si>
    <t>622471312R00</t>
  </si>
  <si>
    <t>Nátěr stěn barvou disperzní složitost 1, 2</t>
  </si>
  <si>
    <t>612409999</t>
  </si>
  <si>
    <t>Zapravení ostění vnějších po montáži oken</t>
  </si>
  <si>
    <t>m</t>
  </si>
  <si>
    <t>Vlastní</t>
  </si>
  <si>
    <t>Indiv</t>
  </si>
  <si>
    <t>včetně veškerého materiálu</t>
  </si>
  <si>
    <t>POP</t>
  </si>
  <si>
    <t>B 2-11 T01 : (1,1+1,57*2)*17</t>
  </si>
  <si>
    <t>T02 : (1,12+1,7*2)*8</t>
  </si>
  <si>
    <t>T03 : (1,12+1,35*2)*1</t>
  </si>
  <si>
    <t>T04 : (0,7+1,2*2)*1</t>
  </si>
  <si>
    <t>648951411R00</t>
  </si>
  <si>
    <t>Osazení parapetních desek dřevěných š. do 25 cm</t>
  </si>
  <si>
    <t>B 2-11 T01 : 1,1*17</t>
  </si>
  <si>
    <t>T02 : 1,12*8</t>
  </si>
  <si>
    <t>T03 : 1,12*1</t>
  </si>
  <si>
    <t>T04 : 0,7*1</t>
  </si>
  <si>
    <t>61187551T</t>
  </si>
  <si>
    <t>Deska parapetní š.250mm borovice masiv "Technické parametry dle PD" s transparentním lakem</t>
  </si>
  <si>
    <t xml:space="preserve">m     </t>
  </si>
  <si>
    <t>Specifikace</t>
  </si>
  <si>
    <t>POL3_</t>
  </si>
  <si>
    <t>Začátek provozního součtu</t>
  </si>
  <si>
    <t xml:space="preserve">  B 2-11 T01 : 1,1*17</t>
  </si>
  <si>
    <t xml:space="preserve">  T02 : 1,12*8</t>
  </si>
  <si>
    <t xml:space="preserve">  T03 : 1,12*1</t>
  </si>
  <si>
    <t xml:space="preserve">  T04 : 0,7*1</t>
  </si>
  <si>
    <t xml:space="preserve">  Mezisoučet</t>
  </si>
  <si>
    <t>Konec provozního součtu</t>
  </si>
  <si>
    <t>29,48*1,1</t>
  </si>
  <si>
    <t>941955003R00</t>
  </si>
  <si>
    <t>Lešení lehké pomocné, výška podlahy do 2,5 m</t>
  </si>
  <si>
    <t>B 2-11 T01 : 2*1*17</t>
  </si>
  <si>
    <t>T02 : 2*1*8</t>
  </si>
  <si>
    <t>T03 : 2*1*1</t>
  </si>
  <si>
    <t>T04 : 2*1*1</t>
  </si>
  <si>
    <t>952901111R00</t>
  </si>
  <si>
    <t>Vyčištění budov o výšce podlaží do 4 m</t>
  </si>
  <si>
    <t>909      R00</t>
  </si>
  <si>
    <t>Hzs-nezmeritelne stavebni prace</t>
  </si>
  <si>
    <t>h</t>
  </si>
  <si>
    <t>Prav.M</t>
  </si>
  <si>
    <t>HZS</t>
  </si>
  <si>
    <t>POL10_</t>
  </si>
  <si>
    <t>nepředpokládané práce při rekonstrukcích</t>
  </si>
  <si>
    <t>968061112R00</t>
  </si>
  <si>
    <t>Vyvěšení dřevěných  okenních křídel pl. do 1,5 m2</t>
  </si>
  <si>
    <t>kus</t>
  </si>
  <si>
    <t>B 2-11 T01 : 17*2*2</t>
  </si>
  <si>
    <t>T02 : 8*4*2</t>
  </si>
  <si>
    <t>T03 : 1*2*2</t>
  </si>
  <si>
    <t>T04 : 1*2</t>
  </si>
  <si>
    <t>968062245R00</t>
  </si>
  <si>
    <t>Vybourání dřevěných rámů oken jednoduch. pl. 2 m2</t>
  </si>
  <si>
    <t xml:space="preserve">  B 2-11 T01 : 1,1*1,57*17</t>
  </si>
  <si>
    <t xml:space="preserve">  T02 : 1,12*1,7*8</t>
  </si>
  <si>
    <t xml:space="preserve">  T03 : 1,12*1,35*1</t>
  </si>
  <si>
    <t xml:space="preserve">  T04 : 0,7*1,2*1</t>
  </si>
  <si>
    <t>46,943*2</t>
  </si>
  <si>
    <t>968062991R00</t>
  </si>
  <si>
    <t>Vybourání dřevěných deštění</t>
  </si>
  <si>
    <t xml:space="preserve">  B 2-11 T01 : (1,1+1,57)*2*17</t>
  </si>
  <si>
    <t xml:space="preserve">  T02 : (1,12+1,7)*2*8</t>
  </si>
  <si>
    <t xml:space="preserve">  T03 : (1,12+1,35)*2*1</t>
  </si>
  <si>
    <t xml:space="preserve">  T04 : (0,7+1,2)*2*1</t>
  </si>
  <si>
    <t>144,64*0,2</t>
  </si>
  <si>
    <t>979011211R00</t>
  </si>
  <si>
    <t>Svislá doprava suti a vybour. hmot za 2.NP nošením</t>
  </si>
  <si>
    <t>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</si>
  <si>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</si>
  <si>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</si>
  <si>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</si>
  <si>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</si>
  <si>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</si>
  <si>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</si>
  <si>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</si>
  <si>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</si>
  <si>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</si>
  <si>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</si>
  <si>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979990162R00</t>
  </si>
  <si>
    <t>Poplatek za uložení suti - dřevo+sklo, skupina odpadu 170904</t>
  </si>
  <si>
    <t>979093111R00</t>
  </si>
  <si>
    <t>Uložení suti na skládku bez zhutnění</t>
  </si>
  <si>
    <t>999281108R00</t>
  </si>
  <si>
    <t>Přesun hmot pro opravy a údržbu do výšky 12 m</t>
  </si>
  <si>
    <t>Přesun hmot</t>
  </si>
  <si>
    <t>POL7_</t>
  </si>
  <si>
    <t>764816111T00</t>
  </si>
  <si>
    <t>Krycí profil  v místě napojení stávajícího parapetu, lakovaný Pz plech, rš 100 mm-dodávka a montáž "Technická specifikace dle PD"</t>
  </si>
  <si>
    <t>RT-S 24/I</t>
  </si>
  <si>
    <t>B 2-11 K01 : 0,98*17</t>
  </si>
  <si>
    <t>K02 : 1,14*9</t>
  </si>
  <si>
    <t>K03 : 0,74*1</t>
  </si>
  <si>
    <t>odříznutí a demontáž stávajícího parapetu</t>
  </si>
  <si>
    <t xml:space="preserve">  B 2-11 K01 : 0,98*17</t>
  </si>
  <si>
    <t xml:space="preserve">  K02 : 1,14*9</t>
  </si>
  <si>
    <t xml:space="preserve">  K03 : 0,74*1</t>
  </si>
  <si>
    <t>27,66*0,5</t>
  </si>
  <si>
    <t>998764202R00</t>
  </si>
  <si>
    <t>Přesun hmot pro klempířské konstr., výšky do 12 m</t>
  </si>
  <si>
    <t>766601213R00</t>
  </si>
  <si>
    <t>Těsnění okenní spáry, ostění, PT folie + PP folie</t>
  </si>
  <si>
    <t>766601229R00</t>
  </si>
  <si>
    <t>Těsnění oken.spáry,parapet,PT folie+PP folie+páska</t>
  </si>
  <si>
    <t>766711050T00</t>
  </si>
  <si>
    <t>Montáž oken špaletových-"Technická specifikace dle PD"</t>
  </si>
  <si>
    <t>Měrnou jednotkou je obvod okna nebo dveří.</t>
  </si>
  <si>
    <t>B 2-11 T01 : (1,1+1,57)*2*17</t>
  </si>
  <si>
    <t>T02 : (1,12+1,7)*2*8</t>
  </si>
  <si>
    <t>T03 : (1,12+1,35)*2*1</t>
  </si>
  <si>
    <t>T04 : (0,7+1,2)*2*1</t>
  </si>
  <si>
    <t>76601</t>
  </si>
  <si>
    <t>dvoukřídlé okno špaletové 1,1*1,57 Technická specifikace dle PD"-dodávka</t>
  </si>
  <si>
    <t xml:space="preserve">ks    </t>
  </si>
  <si>
    <t>B 2-11 T01 : 7+10</t>
  </si>
  <si>
    <t>76602</t>
  </si>
  <si>
    <t>čtyřkřídlé okno špaletové s vodorovným poutcem 1,12*1,70 Technická specifikace dle PD"-dodávka</t>
  </si>
  <si>
    <t>B 2-11 T02 : 1+7</t>
  </si>
  <si>
    <t>76603</t>
  </si>
  <si>
    <t>dvoukřídlé okno špaletové 1,12*1,35 Technická specifikace dle PD"-dodávka</t>
  </si>
  <si>
    <t>B 2-11 T03 : 1</t>
  </si>
  <si>
    <t>76604</t>
  </si>
  <si>
    <t>jednokřídlé okno špaletové 0,70*1,20 Technická specifikace dle PD"-dodávka</t>
  </si>
  <si>
    <t>B 2-11 T04 : 1</t>
  </si>
  <si>
    <t>998766202R00</t>
  </si>
  <si>
    <t>Přesun hmot pro truhlářské konstr., výšky do 12 m</t>
  </si>
  <si>
    <t>784452931R00</t>
  </si>
  <si>
    <t>Oprava,směs tekut.2x, 1bar+strop, obrus míst. 3,8m</t>
  </si>
  <si>
    <t>B 2-11 T01 : (0,42*(1,1+1,57*2)+0,9*1,1)*17*1,05</t>
  </si>
  <si>
    <t>T02 : (0,42*(1,12+1,7*2)+0,9*1,12)*8*1,05</t>
  </si>
  <si>
    <t>T03 : 0,42*(1,12+1,35*2)*1*1,05</t>
  </si>
  <si>
    <t>T04 : (0,42*(0,7+1,2*2)+0,9*0,7)*1*1,05</t>
  </si>
  <si>
    <t>786R1</t>
  </si>
  <si>
    <t>Montáž a dodávka rolet textilních "Technická specifikace dle PD"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</si>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</sst>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Y13" sqref="Y13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7" t="s">
        <v>4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6" t="s">
        <v>24</v>
      </c>
      <c r="C2" s="77"/>
      <c r="D2" s="78" t="s">
        <v>49</v>
      </c>
      <c r="E2" s="243" t="s">
        <v>50</v>
      </c>
      <c r="F2" s="244"/>
      <c r="G2" s="244"/>
      <c r="H2" s="244"/>
      <c r="I2" s="244"/>
      <c r="J2" s="245"/>
      <c r="O2" s="1"/>
    </row>
    <row r="3" spans="1:15" ht="27" customHeight="1" x14ac:dyDescent="0.2">
      <c r="A3" s="2"/>
      <c r="B3" s="79" t="s">
        <v>47</v>
      </c>
      <c r="C3" s="77"/>
      <c r="D3" s="80" t="s">
        <v>45</v>
      </c>
      <c r="E3" s="246" t="s">
        <v>46</v>
      </c>
      <c r="F3" s="247"/>
      <c r="G3" s="247"/>
      <c r="H3" s="247"/>
      <c r="I3" s="247"/>
      <c r="J3" s="248"/>
    </row>
    <row r="4" spans="1:15" ht="23.25" customHeight="1" x14ac:dyDescent="0.2">
      <c r="A4" s="73">
        <v>6822</v>
      </c>
      <c r="B4" s="81" t="s">
        <v>48</v>
      </c>
      <c r="C4" s="82"/>
      <c r="D4" s="83" t="s">
        <v>43</v>
      </c>
      <c r="E4" s="226" t="s">
        <v>44</v>
      </c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23</v>
      </c>
      <c r="D5" s="231" t="s">
        <v>51</v>
      </c>
      <c r="E5" s="232"/>
      <c r="F5" s="232"/>
      <c r="G5" s="232"/>
      <c r="H5" s="18" t="s">
        <v>42</v>
      </c>
      <c r="I5" s="84" t="s">
        <v>55</v>
      </c>
      <c r="J5" s="8"/>
    </row>
    <row r="6" spans="1:15" ht="15.75" customHeight="1" x14ac:dyDescent="0.2">
      <c r="A6" s="2"/>
      <c r="B6" s="28"/>
      <c r="C6" s="53"/>
      <c r="D6" s="233" t="s">
        <v>52</v>
      </c>
      <c r="E6" s="234"/>
      <c r="F6" s="234"/>
      <c r="G6" s="234"/>
      <c r="H6" s="18" t="s">
        <v>36</v>
      </c>
      <c r="I6" s="22"/>
      <c r="J6" s="8"/>
    </row>
    <row r="7" spans="1:15" ht="15.75" customHeight="1" x14ac:dyDescent="0.2">
      <c r="A7" s="2"/>
      <c r="B7" s="29"/>
      <c r="C7" s="54"/>
      <c r="D7" s="74" t="s">
        <v>54</v>
      </c>
      <c r="E7" s="235" t="s">
        <v>53</v>
      </c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5" t="s">
        <v>56</v>
      </c>
      <c r="H8" s="18" t="s">
        <v>42</v>
      </c>
      <c r="I8" s="84" t="s">
        <v>59</v>
      </c>
      <c r="J8" s="8"/>
    </row>
    <row r="9" spans="1:15" ht="15.75" hidden="1" customHeight="1" x14ac:dyDescent="0.2">
      <c r="A9" s="2"/>
      <c r="B9" s="2"/>
      <c r="D9" s="75" t="s">
        <v>57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4"/>
      <c r="D10" s="74" t="s">
        <v>54</v>
      </c>
      <c r="E10" s="85" t="s">
        <v>58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50"/>
      <c r="E11" s="250"/>
      <c r="F11" s="250"/>
      <c r="G11" s="250"/>
      <c r="H11" s="18" t="s">
        <v>42</v>
      </c>
      <c r="I11" s="86"/>
      <c r="J11" s="8"/>
    </row>
    <row r="12" spans="1:15" ht="15.75" customHeight="1" x14ac:dyDescent="0.2">
      <c r="A12" s="2"/>
      <c r="B12" s="28"/>
      <c r="C12" s="53"/>
      <c r="D12" s="225"/>
      <c r="E12" s="225"/>
      <c r="F12" s="225"/>
      <c r="G12" s="225"/>
      <c r="H12" s="18" t="s">
        <v>36</v>
      </c>
      <c r="I12" s="86"/>
      <c r="J12" s="8"/>
    </row>
    <row r="13" spans="1:15" ht="15.75" customHeight="1" x14ac:dyDescent="0.2">
      <c r="A13" s="2"/>
      <c r="B13" s="29"/>
      <c r="C13" s="54"/>
      <c r="D13" s="87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249"/>
      <c r="F15" s="249"/>
      <c r="G15" s="251"/>
      <c r="H15" s="251"/>
      <c r="I15" s="251" t="s">
        <v>31</v>
      </c>
      <c r="J15" s="252"/>
    </row>
    <row r="16" spans="1:15" ht="23.25" customHeight="1" x14ac:dyDescent="0.2">
      <c r="A16" s="140" t="s">
        <v>26</v>
      </c>
      <c r="B16" s="38" t="s">
        <v>26</v>
      </c>
      <c r="C16" s="59"/>
      <c r="D16" s="60"/>
      <c r="E16" s="214"/>
      <c r="F16" s="215"/>
      <c r="G16" s="214"/>
      <c r="H16" s="215"/>
      <c r="I16" s="214">
        <f>SUMIF(F52:F62,A16,I52:I62)+SUMIF(F52:F62,"PSU",I52:I62)</f>
        <v>0</v>
      </c>
      <c r="J16" s="216"/>
    </row>
    <row r="17" spans="1:10" ht="23.25" customHeight="1" x14ac:dyDescent="0.2">
      <c r="A17" s="140" t="s">
        <v>27</v>
      </c>
      <c r="B17" s="38" t="s">
        <v>27</v>
      </c>
      <c r="C17" s="59"/>
      <c r="D17" s="60"/>
      <c r="E17" s="214"/>
      <c r="F17" s="215"/>
      <c r="G17" s="214"/>
      <c r="H17" s="215"/>
      <c r="I17" s="214">
        <f>SUMIF(F52:F62,A17,I52:I62)</f>
        <v>0</v>
      </c>
      <c r="J17" s="216"/>
    </row>
    <row r="18" spans="1:10" ht="23.25" customHeight="1" x14ac:dyDescent="0.2">
      <c r="A18" s="140" t="s">
        <v>28</v>
      </c>
      <c r="B18" s="38" t="s">
        <v>28</v>
      </c>
      <c r="C18" s="59"/>
      <c r="D18" s="60"/>
      <c r="E18" s="214"/>
      <c r="F18" s="215"/>
      <c r="G18" s="214"/>
      <c r="H18" s="215"/>
      <c r="I18" s="214">
        <f>SUMIF(F52:F62,A18,I52:I62)</f>
        <v>0</v>
      </c>
      <c r="J18" s="216"/>
    </row>
    <row r="19" spans="1:10" ht="23.25" customHeight="1" x14ac:dyDescent="0.2">
      <c r="A19" s="140" t="s">
        <v>93</v>
      </c>
      <c r="B19" s="38" t="s">
        <v>29</v>
      </c>
      <c r="C19" s="59"/>
      <c r="D19" s="60"/>
      <c r="E19" s="214"/>
      <c r="F19" s="215"/>
      <c r="G19" s="214"/>
      <c r="H19" s="215"/>
      <c r="I19" s="214">
        <f>SUMIF(F52:F62,A19,I52:I62)</f>
        <v>0</v>
      </c>
      <c r="J19" s="216"/>
    </row>
    <row r="20" spans="1:10" ht="23.25" customHeight="1" x14ac:dyDescent="0.2">
      <c r="A20" s="140" t="s">
        <v>94</v>
      </c>
      <c r="B20" s="38" t="s">
        <v>30</v>
      </c>
      <c r="C20" s="59"/>
      <c r="D20" s="60"/>
      <c r="E20" s="214"/>
      <c r="F20" s="215"/>
      <c r="G20" s="214"/>
      <c r="H20" s="215"/>
      <c r="I20" s="214">
        <f>SUMIF(F52:F62,A20,I52:I62)</f>
        <v>0</v>
      </c>
      <c r="J20" s="216"/>
    </row>
    <row r="21" spans="1:10" ht="23.25" customHeight="1" x14ac:dyDescent="0.2">
      <c r="A21" s="2"/>
      <c r="B21" s="48" t="s">
        <v>31</v>
      </c>
      <c r="C21" s="61"/>
      <c r="D21" s="62"/>
      <c r="E21" s="217"/>
      <c r="F21" s="253"/>
      <c r="G21" s="217"/>
      <c r="H21" s="253"/>
      <c r="I21" s="217">
        <f>SUM(I16:J20)</f>
        <v>0</v>
      </c>
      <c r="J21" s="218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12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12</v>
      </c>
      <c r="F24" s="39" t="s">
        <v>0</v>
      </c>
      <c r="G24" s="210">
        <f>IF(A24&gt;50, ROUNDUP(A23, 0), ROUNDDOWN(A23, 0))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240">
        <f>IF(A26&gt;50, ROUNDUP(A25, 0), ROUNDDOWN(A25, 0))</f>
        <v>0</v>
      </c>
      <c r="H26" s="241"/>
      <c r="I26" s="24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242">
        <f>CenaCelkem-(ZakladDPHSni+DPHSni+ZakladDPHZakl+DPHZakl)</f>
        <v>0</v>
      </c>
      <c r="H27" s="242"/>
      <c r="I27" s="24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0">
        <f>ZakladDPHSniVypocet+ZakladDPHZaklVypocet</f>
        <v>0</v>
      </c>
      <c r="H28" s="220"/>
      <c r="I28" s="22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9">
        <f>IF(A29&gt;50, ROUNDUP(A27, 0), ROUNDDOWN(A27, 0))</f>
        <v>0</v>
      </c>
      <c r="H29" s="219"/>
      <c r="I29" s="219"/>
      <c r="J29" s="120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60</v>
      </c>
      <c r="C39" s="204"/>
      <c r="D39" s="204"/>
      <c r="E39" s="204"/>
      <c r="F39" s="100">
        <f>'1 2 Pol'!AE151</f>
        <v>0</v>
      </c>
      <c r="G39" s="101">
        <f>'1 2 Pol'!AF151</f>
        <v>0</v>
      </c>
      <c r="H39" s="102">
        <f>(F39*SazbaDPH1/100)+(G39*SazbaDPH2/100)</f>
        <v>0</v>
      </c>
      <c r="I39" s="102">
        <f>F39+G39+H39</f>
        <v>0</v>
      </c>
      <c r="J39" s="103" t="e">
        <f ca="1">IF(_xlfn.SINGLE(CenaCelkemVypocet)=0,"",I39/_xlfn.SINGLE(CenaCelkemVypocet)*100)</f>
        <v>#NAME?</v>
      </c>
    </row>
    <row r="40" spans="1:10" ht="25.5" hidden="1" customHeight="1" x14ac:dyDescent="0.2">
      <c r="A40" s="89">
        <v>2</v>
      </c>
      <c r="B40" s="104" t="s">
        <v>45</v>
      </c>
      <c r="C40" s="205" t="s">
        <v>46</v>
      </c>
      <c r="D40" s="205"/>
      <c r="E40" s="205"/>
      <c r="F40" s="105">
        <f>'1 2 Pol'!AE151</f>
        <v>0</v>
      </c>
      <c r="G40" s="106">
        <f>'1 2 Pol'!AF151</f>
        <v>0</v>
      </c>
      <c r="H40" s="106">
        <f>(F40*SazbaDPH1/100)+(G40*SazbaDPH2/100)</f>
        <v>0</v>
      </c>
      <c r="I40" s="106">
        <f>F40+G40+H40</f>
        <v>0</v>
      </c>
      <c r="J40" s="107" t="e">
        <f ca="1">IF(_xlfn.SINGLE(CenaCelkemVypocet)=0,"",I40/_xlfn.SINGLE(CenaCelkemVypocet)*100)</f>
        <v>#NAME?</v>
      </c>
    </row>
    <row r="41" spans="1:10" ht="25.5" hidden="1" customHeight="1" x14ac:dyDescent="0.2">
      <c r="A41" s="89">
        <v>3</v>
      </c>
      <c r="B41" s="108" t="s">
        <v>43</v>
      </c>
      <c r="C41" s="204" t="s">
        <v>44</v>
      </c>
      <c r="D41" s="204"/>
      <c r="E41" s="204"/>
      <c r="F41" s="109">
        <f>'1 2 Pol'!AE151</f>
        <v>0</v>
      </c>
      <c r="G41" s="102">
        <f>'1 2 Pol'!AF151</f>
        <v>0</v>
      </c>
      <c r="H41" s="102">
        <f>(F41*SazbaDPH1/100)+(G41*SazbaDPH2/100)</f>
        <v>0</v>
      </c>
      <c r="I41" s="102">
        <f>F41+G41+H41</f>
        <v>0</v>
      </c>
      <c r="J41" s="103" t="e">
        <f ca="1">IF(_xlfn.SINGLE(CenaCelkemVypocet)=0,"",I41/_xlfn.SINGLE(CenaCelkemVypocet)*100)</f>
        <v>#NAME?</v>
      </c>
    </row>
    <row r="42" spans="1:10" ht="25.5" hidden="1" customHeight="1" x14ac:dyDescent="0.2">
      <c r="A42" s="89"/>
      <c r="B42" s="206" t="s">
        <v>61</v>
      </c>
      <c r="C42" s="207"/>
      <c r="D42" s="207"/>
      <c r="E42" s="20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 t="e">
        <f ca="1">SUMIF(A39:A41,"=1",J39:J41)</f>
        <v>#NAME?</v>
      </c>
    </row>
    <row r="44" spans="1:10" x14ac:dyDescent="0.2">
      <c r="A44" t="s">
        <v>63</v>
      </c>
      <c r="B44" t="s">
        <v>64</v>
      </c>
    </row>
    <row r="45" spans="1:10" x14ac:dyDescent="0.2">
      <c r="A45" t="s">
        <v>65</v>
      </c>
      <c r="B45" t="s">
        <v>66</v>
      </c>
    </row>
    <row r="46" spans="1:10" x14ac:dyDescent="0.2">
      <c r="A46" t="s">
        <v>67</v>
      </c>
      <c r="B46" t="s">
        <v>68</v>
      </c>
    </row>
    <row r="49" spans="1:10" ht="15.75" x14ac:dyDescent="0.25">
      <c r="B49" s="121" t="s">
        <v>69</v>
      </c>
    </row>
    <row r="51" spans="1:10" ht="25.5" customHeight="1" x14ac:dyDescent="0.2">
      <c r="A51" s="123"/>
      <c r="B51" s="126" t="s">
        <v>18</v>
      </c>
      <c r="C51" s="126" t="s">
        <v>6</v>
      </c>
      <c r="D51" s="127"/>
      <c r="E51" s="127"/>
      <c r="F51" s="128" t="s">
        <v>70</v>
      </c>
      <c r="G51" s="128"/>
      <c r="H51" s="128"/>
      <c r="I51" s="128" t="s">
        <v>31</v>
      </c>
      <c r="J51" s="128" t="s">
        <v>0</v>
      </c>
    </row>
    <row r="52" spans="1:10" ht="36.75" customHeight="1" x14ac:dyDescent="0.2">
      <c r="A52" s="124"/>
      <c r="B52" s="129" t="s">
        <v>71</v>
      </c>
      <c r="C52" s="202" t="s">
        <v>72</v>
      </c>
      <c r="D52" s="203"/>
      <c r="E52" s="203"/>
      <c r="F52" s="136" t="s">
        <v>26</v>
      </c>
      <c r="G52" s="137"/>
      <c r="H52" s="137"/>
      <c r="I52" s="137">
        <f>'1 2 Pol'!G8</f>
        <v>0</v>
      </c>
      <c r="J52" s="133" t="str">
        <f>IF(I63=0,"",I52/I63*100)</f>
        <v/>
      </c>
    </row>
    <row r="53" spans="1:10" ht="36.75" customHeight="1" x14ac:dyDescent="0.2">
      <c r="A53" s="124"/>
      <c r="B53" s="129" t="s">
        <v>73</v>
      </c>
      <c r="C53" s="202" t="s">
        <v>74</v>
      </c>
      <c r="D53" s="203"/>
      <c r="E53" s="203"/>
      <c r="F53" s="136" t="s">
        <v>26</v>
      </c>
      <c r="G53" s="137"/>
      <c r="H53" s="137"/>
      <c r="I53" s="137">
        <f>'1 2 Pol'!G19</f>
        <v>0</v>
      </c>
      <c r="J53" s="133" t="str">
        <f>IF(I63=0,"",I53/I63*100)</f>
        <v/>
      </c>
    </row>
    <row r="54" spans="1:10" ht="36.75" customHeight="1" x14ac:dyDescent="0.2">
      <c r="A54" s="124"/>
      <c r="B54" s="129" t="s">
        <v>75</v>
      </c>
      <c r="C54" s="202" t="s">
        <v>76</v>
      </c>
      <c r="D54" s="203"/>
      <c r="E54" s="203"/>
      <c r="F54" s="136" t="s">
        <v>26</v>
      </c>
      <c r="G54" s="137"/>
      <c r="H54" s="137"/>
      <c r="I54" s="137">
        <f>'1 2 Pol'!G39</f>
        <v>0</v>
      </c>
      <c r="J54" s="133" t="str">
        <f>IF(I63=0,"",I54/I63*100)</f>
        <v/>
      </c>
    </row>
    <row r="55" spans="1:10" ht="36.75" customHeight="1" x14ac:dyDescent="0.2">
      <c r="A55" s="124"/>
      <c r="B55" s="129" t="s">
        <v>77</v>
      </c>
      <c r="C55" s="202" t="s">
        <v>78</v>
      </c>
      <c r="D55" s="203"/>
      <c r="E55" s="203"/>
      <c r="F55" s="136" t="s">
        <v>26</v>
      </c>
      <c r="G55" s="137"/>
      <c r="H55" s="137"/>
      <c r="I55" s="137">
        <f>'1 2 Pol'!G54</f>
        <v>0</v>
      </c>
      <c r="J55" s="133" t="str">
        <f>IF(I63=0,"",I55/I63*100)</f>
        <v/>
      </c>
    </row>
    <row r="56" spans="1:10" ht="36.75" customHeight="1" x14ac:dyDescent="0.2">
      <c r="A56" s="124"/>
      <c r="B56" s="129" t="s">
        <v>79</v>
      </c>
      <c r="C56" s="202" t="s">
        <v>80</v>
      </c>
      <c r="D56" s="203"/>
      <c r="E56" s="203"/>
      <c r="F56" s="136" t="s">
        <v>26</v>
      </c>
      <c r="G56" s="137"/>
      <c r="H56" s="137"/>
      <c r="I56" s="137">
        <f>'1 2 Pol'!G60</f>
        <v>0</v>
      </c>
      <c r="J56" s="133" t="str">
        <f>IF(I63=0,"",I56/I63*100)</f>
        <v/>
      </c>
    </row>
    <row r="57" spans="1:10" ht="36.75" customHeight="1" x14ac:dyDescent="0.2">
      <c r="A57" s="124"/>
      <c r="B57" s="129" t="s">
        <v>81</v>
      </c>
      <c r="C57" s="202" t="s">
        <v>82</v>
      </c>
      <c r="D57" s="203"/>
      <c r="E57" s="203"/>
      <c r="F57" s="136" t="s">
        <v>26</v>
      </c>
      <c r="G57" s="137"/>
      <c r="H57" s="137"/>
      <c r="I57" s="137">
        <f>'1 2 Pol'!G64</f>
        <v>0</v>
      </c>
      <c r="J57" s="133" t="str">
        <f>IF(I63=0,"",I57/I63*100)</f>
        <v/>
      </c>
    </row>
    <row r="58" spans="1:10" ht="36.75" customHeight="1" x14ac:dyDescent="0.2">
      <c r="A58" s="124"/>
      <c r="B58" s="129" t="s">
        <v>83</v>
      </c>
      <c r="C58" s="202" t="s">
        <v>84</v>
      </c>
      <c r="D58" s="203"/>
      <c r="E58" s="203"/>
      <c r="F58" s="136" t="s">
        <v>26</v>
      </c>
      <c r="G58" s="137"/>
      <c r="H58" s="137"/>
      <c r="I58" s="137">
        <f>'1 2 Pol'!G95</f>
        <v>0</v>
      </c>
      <c r="J58" s="133" t="str">
        <f>IF(I63=0,"",I58/I63*100)</f>
        <v/>
      </c>
    </row>
    <row r="59" spans="1:10" ht="36.75" customHeight="1" x14ac:dyDescent="0.2">
      <c r="A59" s="124"/>
      <c r="B59" s="129" t="s">
        <v>85</v>
      </c>
      <c r="C59" s="202" t="s">
        <v>86</v>
      </c>
      <c r="D59" s="203"/>
      <c r="E59" s="203"/>
      <c r="F59" s="136" t="s">
        <v>27</v>
      </c>
      <c r="G59" s="137"/>
      <c r="H59" s="137"/>
      <c r="I59" s="137">
        <f>'1 2 Pol'!G97</f>
        <v>0</v>
      </c>
      <c r="J59" s="133" t="str">
        <f>IF(I63=0,"",I59/I63*100)</f>
        <v/>
      </c>
    </row>
    <row r="60" spans="1:10" ht="36.75" customHeight="1" x14ac:dyDescent="0.2">
      <c r="A60" s="124"/>
      <c r="B60" s="129" t="s">
        <v>87</v>
      </c>
      <c r="C60" s="202" t="s">
        <v>88</v>
      </c>
      <c r="D60" s="203"/>
      <c r="E60" s="203"/>
      <c r="F60" s="136" t="s">
        <v>27</v>
      </c>
      <c r="G60" s="137"/>
      <c r="H60" s="137"/>
      <c r="I60" s="137">
        <f>'1 2 Pol'!G112</f>
        <v>0</v>
      </c>
      <c r="J60" s="133" t="str">
        <f>IF(I63=0,"",I60/I63*100)</f>
        <v/>
      </c>
    </row>
    <row r="61" spans="1:10" ht="36.75" customHeight="1" x14ac:dyDescent="0.2">
      <c r="A61" s="124"/>
      <c r="B61" s="129" t="s">
        <v>89</v>
      </c>
      <c r="C61" s="202" t="s">
        <v>90</v>
      </c>
      <c r="D61" s="203"/>
      <c r="E61" s="203"/>
      <c r="F61" s="136" t="s">
        <v>27</v>
      </c>
      <c r="G61" s="137"/>
      <c r="H61" s="137"/>
      <c r="I61" s="137">
        <f>'1 2 Pol'!G138</f>
        <v>0</v>
      </c>
      <c r="J61" s="133" t="str">
        <f>IF(I63=0,"",I61/I63*100)</f>
        <v/>
      </c>
    </row>
    <row r="62" spans="1:10" ht="36.75" customHeight="1" x14ac:dyDescent="0.2">
      <c r="A62" s="124"/>
      <c r="B62" s="129" t="s">
        <v>91</v>
      </c>
      <c r="C62" s="202" t="s">
        <v>92</v>
      </c>
      <c r="D62" s="203"/>
      <c r="E62" s="203"/>
      <c r="F62" s="136" t="s">
        <v>27</v>
      </c>
      <c r="G62" s="137"/>
      <c r="H62" s="137"/>
      <c r="I62" s="137">
        <f>'1 2 Pol'!G144</f>
        <v>0</v>
      </c>
      <c r="J62" s="133" t="str">
        <f>IF(I63=0,"",I62/I63*100)</f>
        <v/>
      </c>
    </row>
    <row r="63" spans="1:10" ht="25.5" customHeight="1" x14ac:dyDescent="0.2">
      <c r="A63" s="125"/>
      <c r="B63" s="130" t="s">
        <v>1</v>
      </c>
      <c r="C63" s="131"/>
      <c r="D63" s="132"/>
      <c r="E63" s="132"/>
      <c r="F63" s="138"/>
      <c r="G63" s="139"/>
      <c r="H63" s="139"/>
      <c r="I63" s="139">
        <f>SUM(I52:I62)</f>
        <v>0</v>
      </c>
      <c r="J63" s="134">
        <f>SUM(J52:J62)</f>
        <v>0</v>
      </c>
    </row>
    <row r="64" spans="1:10" x14ac:dyDescent="0.2">
      <c r="F64" s="88"/>
      <c r="G64" s="88"/>
      <c r="H64" s="88"/>
      <c r="I64" s="88"/>
      <c r="J64" s="135"/>
    </row>
    <row r="65" spans="6:10" x14ac:dyDescent="0.2">
      <c r="F65" s="88"/>
      <c r="G65" s="88"/>
      <c r="H65" s="88"/>
      <c r="I65" s="88"/>
      <c r="J65" s="135"/>
    </row>
    <row r="66" spans="6:10" x14ac:dyDescent="0.2">
      <c r="F66" s="88"/>
      <c r="G66" s="88"/>
      <c r="H66" s="88"/>
      <c r="I66" s="88"/>
      <c r="J66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7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50" t="s">
        <v>8</v>
      </c>
      <c r="B2" s="49"/>
      <c r="C2" s="256"/>
      <c r="D2" s="256"/>
      <c r="E2" s="256"/>
      <c r="F2" s="256"/>
      <c r="G2" s="257"/>
    </row>
    <row r="3" spans="1:7" ht="24.95" customHeight="1" x14ac:dyDescent="0.2">
      <c r="A3" s="50" t="s">
        <v>9</v>
      </c>
      <c r="B3" s="49"/>
      <c r="C3" s="256"/>
      <c r="D3" s="256"/>
      <c r="E3" s="256"/>
      <c r="F3" s="256"/>
      <c r="G3" s="257"/>
    </row>
    <row r="4" spans="1:7" ht="24.95" customHeight="1" x14ac:dyDescent="0.2">
      <c r="A4" s="50" t="s">
        <v>10</v>
      </c>
      <c r="B4" s="49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C3DB-89A3-4D76-B365-82455C7507A0}">
  <sheetPr>
    <outlinePr summaryBelow="0"/>
  </sheetPr>
  <dimension ref="A1:BH5000"/>
  <sheetViews>
    <sheetView tabSelected="1" view="pageBreakPreview" zoomScaleNormal="100" zoomScaleSheetLayoutView="100" workbookViewId="0">
      <pane ySplit="7" topLeftCell="A8" activePane="bottomLeft" state="frozen"/>
      <selection pane="bottomLeft" activeCell="AD135" sqref="AD135"/>
    </sheetView>
  </sheetViews>
  <sheetFormatPr defaultRowHeight="12.75" outlineLevelRow="3" x14ac:dyDescent="0.2"/>
  <cols>
    <col min="1" max="1" width="3.42578125" customWidth="1"/>
    <col min="2" max="2" width="12.42578125" style="122" customWidth="1"/>
    <col min="3" max="3" width="38.140625" style="122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95</v>
      </c>
    </row>
    <row r="2" spans="1:60" ht="24.95" customHeight="1" x14ac:dyDescent="0.2">
      <c r="A2" s="50" t="s">
        <v>8</v>
      </c>
      <c r="B2" s="49" t="s">
        <v>49</v>
      </c>
      <c r="C2" s="259" t="s">
        <v>50</v>
      </c>
      <c r="D2" s="260"/>
      <c r="E2" s="260"/>
      <c r="F2" s="260"/>
      <c r="G2" s="261"/>
      <c r="AG2" t="s">
        <v>96</v>
      </c>
    </row>
    <row r="3" spans="1:60" ht="24.95" customHeight="1" x14ac:dyDescent="0.2">
      <c r="A3" s="50" t="s">
        <v>9</v>
      </c>
      <c r="B3" s="49" t="s">
        <v>45</v>
      </c>
      <c r="C3" s="259" t="s">
        <v>46</v>
      </c>
      <c r="D3" s="260"/>
      <c r="E3" s="260"/>
      <c r="F3" s="260"/>
      <c r="G3" s="261"/>
      <c r="AC3" s="122" t="s">
        <v>96</v>
      </c>
      <c r="AG3" t="s">
        <v>97</v>
      </c>
    </row>
    <row r="4" spans="1:60" ht="24.95" customHeight="1" x14ac:dyDescent="0.2">
      <c r="A4" s="141" t="s">
        <v>10</v>
      </c>
      <c r="B4" s="142" t="s">
        <v>43</v>
      </c>
      <c r="C4" s="262" t="s">
        <v>44</v>
      </c>
      <c r="D4" s="263"/>
      <c r="E4" s="263"/>
      <c r="F4" s="263"/>
      <c r="G4" s="264"/>
      <c r="AG4" t="s">
        <v>98</v>
      </c>
    </row>
    <row r="5" spans="1:60" x14ac:dyDescent="0.2">
      <c r="D5" s="10"/>
    </row>
    <row r="6" spans="1:60" ht="38.25" x14ac:dyDescent="0.2">
      <c r="A6" s="144" t="s">
        <v>99</v>
      </c>
      <c r="B6" s="146" t="s">
        <v>100</v>
      </c>
      <c r="C6" s="146" t="s">
        <v>101</v>
      </c>
      <c r="D6" s="145" t="s">
        <v>102</v>
      </c>
      <c r="E6" s="144" t="s">
        <v>103</v>
      </c>
      <c r="F6" s="143" t="s">
        <v>104</v>
      </c>
      <c r="G6" s="144" t="s">
        <v>31</v>
      </c>
      <c r="H6" s="147" t="s">
        <v>32</v>
      </c>
      <c r="I6" s="147" t="s">
        <v>105</v>
      </c>
      <c r="J6" s="147" t="s">
        <v>33</v>
      </c>
      <c r="K6" s="147" t="s">
        <v>106</v>
      </c>
      <c r="L6" s="147" t="s">
        <v>107</v>
      </c>
      <c r="M6" s="147" t="s">
        <v>108</v>
      </c>
      <c r="N6" s="147" t="s">
        <v>109</v>
      </c>
      <c r="O6" s="147" t="s">
        <v>110</v>
      </c>
      <c r="P6" s="147" t="s">
        <v>111</v>
      </c>
      <c r="Q6" s="147" t="s">
        <v>112</v>
      </c>
      <c r="R6" s="147" t="s">
        <v>113</v>
      </c>
      <c r="S6" s="147" t="s">
        <v>114</v>
      </c>
      <c r="T6" s="147" t="s">
        <v>115</v>
      </c>
      <c r="U6" s="147" t="s">
        <v>116</v>
      </c>
      <c r="V6" s="147" t="s">
        <v>117</v>
      </c>
      <c r="W6" s="147" t="s">
        <v>118</v>
      </c>
      <c r="X6" s="147" t="s">
        <v>119</v>
      </c>
      <c r="Y6" s="147" t="s">
        <v>120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8" t="s">
        <v>121</v>
      </c>
      <c r="B8" s="169" t="s">
        <v>71</v>
      </c>
      <c r="C8" s="190" t="s">
        <v>72</v>
      </c>
      <c r="D8" s="170"/>
      <c r="E8" s="171"/>
      <c r="F8" s="172"/>
      <c r="G8" s="172">
        <f>SUMIF(AG9:AG18,"&lt;&gt;NOR",G9:G18)</f>
        <v>0</v>
      </c>
      <c r="H8" s="172"/>
      <c r="I8" s="172">
        <f>SUM(I9:I18)</f>
        <v>0</v>
      </c>
      <c r="J8" s="172"/>
      <c r="K8" s="172">
        <f>SUM(K9:K18)</f>
        <v>0</v>
      </c>
      <c r="L8" s="172"/>
      <c r="M8" s="172">
        <f>SUM(M9:M18)</f>
        <v>0</v>
      </c>
      <c r="N8" s="171"/>
      <c r="O8" s="171">
        <f>SUM(O9:O18)</f>
        <v>0.76</v>
      </c>
      <c r="P8" s="171"/>
      <c r="Q8" s="171">
        <f>SUM(Q9:Q18)</f>
        <v>0</v>
      </c>
      <c r="R8" s="172"/>
      <c r="S8" s="172"/>
      <c r="T8" s="173"/>
      <c r="U8" s="167"/>
      <c r="V8" s="167">
        <f>SUM(V9:V18)</f>
        <v>28.8</v>
      </c>
      <c r="W8" s="167"/>
      <c r="X8" s="167"/>
      <c r="Y8" s="167"/>
      <c r="AG8" t="s">
        <v>122</v>
      </c>
    </row>
    <row r="9" spans="1:60" outlineLevel="1" x14ac:dyDescent="0.2">
      <c r="A9" s="175">
        <v>1</v>
      </c>
      <c r="B9" s="176" t="s">
        <v>123</v>
      </c>
      <c r="C9" s="191" t="s">
        <v>124</v>
      </c>
      <c r="D9" s="177" t="s">
        <v>125</v>
      </c>
      <c r="E9" s="178">
        <v>46.942999999999998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4.0000000000000003E-5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126</v>
      </c>
      <c r="T9" s="181" t="s">
        <v>126</v>
      </c>
      <c r="U9" s="159">
        <v>7.8E-2</v>
      </c>
      <c r="V9" s="159">
        <f>ROUND(E9*U9,2)</f>
        <v>3.66</v>
      </c>
      <c r="W9" s="159"/>
      <c r="X9" s="159" t="s">
        <v>127</v>
      </c>
      <c r="Y9" s="159" t="s">
        <v>128</v>
      </c>
      <c r="Z9" s="148"/>
      <c r="AA9" s="148"/>
      <c r="AB9" s="148"/>
      <c r="AC9" s="148"/>
      <c r="AD9" s="148"/>
      <c r="AE9" s="148"/>
      <c r="AF9" s="148"/>
      <c r="AG9" s="148" t="s">
        <v>129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92" t="s">
        <v>130</v>
      </c>
      <c r="D10" s="161"/>
      <c r="E10" s="162">
        <v>29.359000000000002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131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92" t="s">
        <v>132</v>
      </c>
      <c r="D11" s="161"/>
      <c r="E11" s="162">
        <v>15.231999999999999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131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92" t="s">
        <v>133</v>
      </c>
      <c r="D12" s="161"/>
      <c r="E12" s="162">
        <v>1.512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131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92" t="s">
        <v>134</v>
      </c>
      <c r="D13" s="161"/>
      <c r="E13" s="162">
        <v>0.84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131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5">
        <v>2</v>
      </c>
      <c r="B14" s="176" t="s">
        <v>135</v>
      </c>
      <c r="C14" s="191" t="s">
        <v>136</v>
      </c>
      <c r="D14" s="177" t="s">
        <v>125</v>
      </c>
      <c r="E14" s="178">
        <v>21.231000000000002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3.5659999999999997E-2</v>
      </c>
      <c r="O14" s="178">
        <f>ROUND(E14*N14,2)</f>
        <v>0.76</v>
      </c>
      <c r="P14" s="178">
        <v>0</v>
      </c>
      <c r="Q14" s="178">
        <f>ROUND(E14*P14,2)</f>
        <v>0</v>
      </c>
      <c r="R14" s="180"/>
      <c r="S14" s="180" t="s">
        <v>126</v>
      </c>
      <c r="T14" s="181" t="s">
        <v>126</v>
      </c>
      <c r="U14" s="159">
        <v>1.1841699999999999</v>
      </c>
      <c r="V14" s="159">
        <f>ROUND(E14*U14,2)</f>
        <v>25.14</v>
      </c>
      <c r="W14" s="159"/>
      <c r="X14" s="159" t="s">
        <v>127</v>
      </c>
      <c r="Y14" s="159" t="s">
        <v>128</v>
      </c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92" t="s">
        <v>137</v>
      </c>
      <c r="D15" s="161"/>
      <c r="E15" s="162">
        <v>13.3161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131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92" t="s">
        <v>138</v>
      </c>
      <c r="D16" s="161"/>
      <c r="E16" s="162">
        <v>6.6360000000000001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131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92" t="s">
        <v>139</v>
      </c>
      <c r="D17" s="161"/>
      <c r="E17" s="162">
        <v>0.71714999999999995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131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92" t="s">
        <v>140</v>
      </c>
      <c r="D18" s="161"/>
      <c r="E18" s="162">
        <v>0.56174999999999997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131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8" t="s">
        <v>121</v>
      </c>
      <c r="B19" s="169" t="s">
        <v>73</v>
      </c>
      <c r="C19" s="190" t="s">
        <v>74</v>
      </c>
      <c r="D19" s="170"/>
      <c r="E19" s="171"/>
      <c r="F19" s="172"/>
      <c r="G19" s="172">
        <f>SUMIF(AG20:AG38,"&lt;&gt;NOR",G20:G38)</f>
        <v>0</v>
      </c>
      <c r="H19" s="172"/>
      <c r="I19" s="172">
        <f>SUM(I20:I38)</f>
        <v>0</v>
      </c>
      <c r="J19" s="172"/>
      <c r="K19" s="172">
        <f>SUM(K20:K38)</f>
        <v>0</v>
      </c>
      <c r="L19" s="172"/>
      <c r="M19" s="172">
        <f>SUM(M20:M38)</f>
        <v>0</v>
      </c>
      <c r="N19" s="171"/>
      <c r="O19" s="171">
        <f>SUM(O20:O38)</f>
        <v>0.58000000000000007</v>
      </c>
      <c r="P19" s="171"/>
      <c r="Q19" s="171">
        <f>SUM(Q20:Q38)</f>
        <v>0</v>
      </c>
      <c r="R19" s="172"/>
      <c r="S19" s="172"/>
      <c r="T19" s="173"/>
      <c r="U19" s="167"/>
      <c r="V19" s="167">
        <f>SUM(V20:V38)</f>
        <v>27.89</v>
      </c>
      <c r="W19" s="167"/>
      <c r="X19" s="167"/>
      <c r="Y19" s="167"/>
      <c r="AG19" t="s">
        <v>122</v>
      </c>
    </row>
    <row r="20" spans="1:60" outlineLevel="1" x14ac:dyDescent="0.2">
      <c r="A20" s="175">
        <v>3</v>
      </c>
      <c r="B20" s="176" t="s">
        <v>141</v>
      </c>
      <c r="C20" s="191" t="s">
        <v>142</v>
      </c>
      <c r="D20" s="177" t="s">
        <v>125</v>
      </c>
      <c r="E20" s="178">
        <v>46.942999999999998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4.0000000000000003E-5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126</v>
      </c>
      <c r="T20" s="181" t="s">
        <v>126</v>
      </c>
      <c r="U20" s="159">
        <v>7.8E-2</v>
      </c>
      <c r="V20" s="159">
        <f>ROUND(E20*U20,2)</f>
        <v>3.66</v>
      </c>
      <c r="W20" s="159"/>
      <c r="X20" s="159" t="s">
        <v>127</v>
      </c>
      <c r="Y20" s="159" t="s">
        <v>128</v>
      </c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92" t="s">
        <v>130</v>
      </c>
      <c r="D21" s="161"/>
      <c r="E21" s="162">
        <v>29.359000000000002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131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92" t="s">
        <v>132</v>
      </c>
      <c r="D22" s="161"/>
      <c r="E22" s="162">
        <v>15.231999999999999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131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92" t="s">
        <v>133</v>
      </c>
      <c r="D23" s="161"/>
      <c r="E23" s="162">
        <v>1.512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131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92" t="s">
        <v>134</v>
      </c>
      <c r="D24" s="161"/>
      <c r="E24" s="162">
        <v>0.84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131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4</v>
      </c>
      <c r="B25" s="176" t="s">
        <v>143</v>
      </c>
      <c r="C25" s="191" t="s">
        <v>144</v>
      </c>
      <c r="D25" s="177" t="s">
        <v>125</v>
      </c>
      <c r="E25" s="178">
        <v>6.5992499999999996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78">
        <v>2.0500000000000001E-2</v>
      </c>
      <c r="O25" s="178">
        <f>ROUND(E25*N25,2)</f>
        <v>0.14000000000000001</v>
      </c>
      <c r="P25" s="178">
        <v>0</v>
      </c>
      <c r="Q25" s="178">
        <f>ROUND(E25*P25,2)</f>
        <v>0</v>
      </c>
      <c r="R25" s="180"/>
      <c r="S25" s="180" t="s">
        <v>126</v>
      </c>
      <c r="T25" s="181" t="s">
        <v>126</v>
      </c>
      <c r="U25" s="159">
        <v>0.28000000000000003</v>
      </c>
      <c r="V25" s="159">
        <f>ROUND(E25*U25,2)</f>
        <v>1.85</v>
      </c>
      <c r="W25" s="159"/>
      <c r="X25" s="159" t="s">
        <v>127</v>
      </c>
      <c r="Y25" s="159" t="s">
        <v>128</v>
      </c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92" t="s">
        <v>145</v>
      </c>
      <c r="D26" s="161"/>
      <c r="E26" s="162">
        <v>5.5439999999999996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131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92" t="s">
        <v>146</v>
      </c>
      <c r="D27" s="161"/>
      <c r="E27" s="162">
        <v>0.56699999999999995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131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92" t="s">
        <v>147</v>
      </c>
      <c r="D28" s="161"/>
      <c r="E28" s="162">
        <v>0.48825000000000002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131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5">
        <v>5</v>
      </c>
      <c r="B29" s="176" t="s">
        <v>148</v>
      </c>
      <c r="C29" s="191" t="s">
        <v>149</v>
      </c>
      <c r="D29" s="177" t="s">
        <v>125</v>
      </c>
      <c r="E29" s="178">
        <v>6.5992499999999996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78">
        <v>9.3000000000000005E-4</v>
      </c>
      <c r="O29" s="178">
        <f>ROUND(E29*N29,2)</f>
        <v>0.01</v>
      </c>
      <c r="P29" s="178">
        <v>0</v>
      </c>
      <c r="Q29" s="178">
        <f>ROUND(E29*P29,2)</f>
        <v>0</v>
      </c>
      <c r="R29" s="180"/>
      <c r="S29" s="180" t="s">
        <v>126</v>
      </c>
      <c r="T29" s="181" t="s">
        <v>126</v>
      </c>
      <c r="U29" s="159">
        <v>0.25</v>
      </c>
      <c r="V29" s="159">
        <f>ROUND(E29*U29,2)</f>
        <v>1.65</v>
      </c>
      <c r="W29" s="159"/>
      <c r="X29" s="159" t="s">
        <v>127</v>
      </c>
      <c r="Y29" s="159" t="s">
        <v>128</v>
      </c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92" t="s">
        <v>145</v>
      </c>
      <c r="D30" s="161"/>
      <c r="E30" s="162">
        <v>5.5439999999999996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92" t="s">
        <v>146</v>
      </c>
      <c r="D31" s="161"/>
      <c r="E31" s="162">
        <v>0.56699999999999995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131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92" t="s">
        <v>147</v>
      </c>
      <c r="D32" s="161"/>
      <c r="E32" s="162">
        <v>0.48825000000000002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131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5">
        <v>6</v>
      </c>
      <c r="B33" s="176" t="s">
        <v>150</v>
      </c>
      <c r="C33" s="191" t="s">
        <v>151</v>
      </c>
      <c r="D33" s="177" t="s">
        <v>152</v>
      </c>
      <c r="E33" s="178">
        <v>115.16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8">
        <v>3.7100000000000002E-3</v>
      </c>
      <c r="O33" s="178">
        <f>ROUND(E33*N33,2)</f>
        <v>0.43</v>
      </c>
      <c r="P33" s="178">
        <v>0</v>
      </c>
      <c r="Q33" s="178">
        <f>ROUND(E33*P33,2)</f>
        <v>0</v>
      </c>
      <c r="R33" s="180"/>
      <c r="S33" s="180" t="s">
        <v>153</v>
      </c>
      <c r="T33" s="181" t="s">
        <v>154</v>
      </c>
      <c r="U33" s="159">
        <v>0.18</v>
      </c>
      <c r="V33" s="159">
        <f>ROUND(E33*U33,2)</f>
        <v>20.73</v>
      </c>
      <c r="W33" s="159"/>
      <c r="X33" s="159" t="s">
        <v>127</v>
      </c>
      <c r="Y33" s="159" t="s">
        <v>128</v>
      </c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9" t="s">
        <v>155</v>
      </c>
      <c r="D34" s="280"/>
      <c r="E34" s="280"/>
      <c r="F34" s="280"/>
      <c r="G34" s="280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156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92" t="s">
        <v>157</v>
      </c>
      <c r="D35" s="161"/>
      <c r="E35" s="162">
        <v>72.08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131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92" t="s">
        <v>158</v>
      </c>
      <c r="D36" s="161"/>
      <c r="E36" s="162">
        <v>36.159999999999997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131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92" t="s">
        <v>159</v>
      </c>
      <c r="D37" s="161"/>
      <c r="E37" s="162">
        <v>3.82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131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92" t="s">
        <v>160</v>
      </c>
      <c r="D38" s="161"/>
      <c r="E38" s="162">
        <v>3.1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131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8" t="s">
        <v>121</v>
      </c>
      <c r="B39" s="169" t="s">
        <v>75</v>
      </c>
      <c r="C39" s="190" t="s">
        <v>76</v>
      </c>
      <c r="D39" s="170"/>
      <c r="E39" s="171"/>
      <c r="F39" s="172"/>
      <c r="G39" s="172">
        <f>SUMIF(AG40:AG53,"&lt;&gt;NOR",G40:G53)</f>
        <v>0</v>
      </c>
      <c r="H39" s="172"/>
      <c r="I39" s="172">
        <f>SUM(I40:I53)</f>
        <v>0</v>
      </c>
      <c r="J39" s="172"/>
      <c r="K39" s="172">
        <f>SUM(K40:K53)</f>
        <v>0</v>
      </c>
      <c r="L39" s="172"/>
      <c r="M39" s="172">
        <f>SUM(M40:M53)</f>
        <v>0</v>
      </c>
      <c r="N39" s="171"/>
      <c r="O39" s="171">
        <f>SUM(O40:O53)</f>
        <v>0.33</v>
      </c>
      <c r="P39" s="171"/>
      <c r="Q39" s="171">
        <f>SUM(Q40:Q53)</f>
        <v>0</v>
      </c>
      <c r="R39" s="172"/>
      <c r="S39" s="172"/>
      <c r="T39" s="173"/>
      <c r="U39" s="167"/>
      <c r="V39" s="167">
        <f>SUM(V40:V53)</f>
        <v>10.47</v>
      </c>
      <c r="W39" s="167"/>
      <c r="X39" s="167"/>
      <c r="Y39" s="167"/>
      <c r="AG39" t="s">
        <v>122</v>
      </c>
    </row>
    <row r="40" spans="1:60" outlineLevel="1" x14ac:dyDescent="0.2">
      <c r="A40" s="175">
        <v>7</v>
      </c>
      <c r="B40" s="176" t="s">
        <v>161</v>
      </c>
      <c r="C40" s="191" t="s">
        <v>162</v>
      </c>
      <c r="D40" s="177" t="s">
        <v>152</v>
      </c>
      <c r="E40" s="178">
        <v>29.48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8">
        <v>6.6499999999999997E-3</v>
      </c>
      <c r="O40" s="178">
        <f>ROUND(E40*N40,2)</f>
        <v>0.2</v>
      </c>
      <c r="P40" s="178">
        <v>0</v>
      </c>
      <c r="Q40" s="178">
        <f>ROUND(E40*P40,2)</f>
        <v>0</v>
      </c>
      <c r="R40" s="180"/>
      <c r="S40" s="180" t="s">
        <v>126</v>
      </c>
      <c r="T40" s="181" t="s">
        <v>126</v>
      </c>
      <c r="U40" s="159">
        <v>0.35499999999999998</v>
      </c>
      <c r="V40" s="159">
        <f>ROUND(E40*U40,2)</f>
        <v>10.47</v>
      </c>
      <c r="W40" s="159"/>
      <c r="X40" s="159" t="s">
        <v>127</v>
      </c>
      <c r="Y40" s="159" t="s">
        <v>128</v>
      </c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92" t="s">
        <v>163</v>
      </c>
      <c r="D41" s="161"/>
      <c r="E41" s="162">
        <v>18.7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131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92" t="s">
        <v>164</v>
      </c>
      <c r="D42" s="161"/>
      <c r="E42" s="162">
        <v>8.9600000000000009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131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92" t="s">
        <v>165</v>
      </c>
      <c r="D43" s="161"/>
      <c r="E43" s="162">
        <v>1.1200000000000001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131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92" t="s">
        <v>166</v>
      </c>
      <c r="D44" s="161"/>
      <c r="E44" s="162">
        <v>0.7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131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1" x14ac:dyDescent="0.2">
      <c r="A45" s="175">
        <v>8</v>
      </c>
      <c r="B45" s="176" t="s">
        <v>167</v>
      </c>
      <c r="C45" s="191" t="s">
        <v>168</v>
      </c>
      <c r="D45" s="177" t="s">
        <v>169</v>
      </c>
      <c r="E45" s="178">
        <v>32.427999999999997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78">
        <v>4.13E-3</v>
      </c>
      <c r="O45" s="178">
        <f>ROUND(E45*N45,2)</f>
        <v>0.13</v>
      </c>
      <c r="P45" s="178">
        <v>0</v>
      </c>
      <c r="Q45" s="178">
        <f>ROUND(E45*P45,2)</f>
        <v>0</v>
      </c>
      <c r="R45" s="180"/>
      <c r="S45" s="180" t="s">
        <v>153</v>
      </c>
      <c r="T45" s="181" t="s">
        <v>154</v>
      </c>
      <c r="U45" s="159">
        <v>0</v>
      </c>
      <c r="V45" s="159">
        <f>ROUND(E45*U45,2)</f>
        <v>0</v>
      </c>
      <c r="W45" s="159"/>
      <c r="X45" s="159" t="s">
        <v>170</v>
      </c>
      <c r="Y45" s="159" t="s">
        <v>128</v>
      </c>
      <c r="Z45" s="148"/>
      <c r="AA45" s="148"/>
      <c r="AB45" s="148"/>
      <c r="AC45" s="148"/>
      <c r="AD45" s="148"/>
      <c r="AE45" s="148"/>
      <c r="AF45" s="148"/>
      <c r="AG45" s="148" t="s">
        <v>171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93" t="s">
        <v>172</v>
      </c>
      <c r="D46" s="163"/>
      <c r="E46" s="164"/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131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94" t="s">
        <v>173</v>
      </c>
      <c r="D47" s="163"/>
      <c r="E47" s="164">
        <v>18.7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131</v>
      </c>
      <c r="AH47" s="148">
        <v>2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94" t="s">
        <v>174</v>
      </c>
      <c r="D48" s="163"/>
      <c r="E48" s="164">
        <v>8.9600000000000009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131</v>
      </c>
      <c r="AH48" s="148">
        <v>2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94" t="s">
        <v>175</v>
      </c>
      <c r="D49" s="163"/>
      <c r="E49" s="164">
        <v>1.1200000000000001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131</v>
      </c>
      <c r="AH49" s="148">
        <v>2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94" t="s">
        <v>176</v>
      </c>
      <c r="D50" s="163"/>
      <c r="E50" s="164">
        <v>0.7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131</v>
      </c>
      <c r="AH50" s="148">
        <v>2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95" t="s">
        <v>177</v>
      </c>
      <c r="D51" s="165"/>
      <c r="E51" s="166">
        <v>29.48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131</v>
      </c>
      <c r="AH51" s="148">
        <v>3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93" t="s">
        <v>178</v>
      </c>
      <c r="D52" s="163"/>
      <c r="E52" s="164"/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131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92" t="s">
        <v>179</v>
      </c>
      <c r="D53" s="161"/>
      <c r="E53" s="162">
        <v>32.427999999999997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131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8" t="s">
        <v>121</v>
      </c>
      <c r="B54" s="169" t="s">
        <v>77</v>
      </c>
      <c r="C54" s="190" t="s">
        <v>78</v>
      </c>
      <c r="D54" s="170"/>
      <c r="E54" s="171"/>
      <c r="F54" s="172"/>
      <c r="G54" s="172">
        <f>SUMIF(AG55:AG59,"&lt;&gt;NOR",G55:G59)</f>
        <v>0</v>
      </c>
      <c r="H54" s="172"/>
      <c r="I54" s="172">
        <f>SUM(I55:I59)</f>
        <v>0</v>
      </c>
      <c r="J54" s="172"/>
      <c r="K54" s="172">
        <f>SUM(K55:K59)</f>
        <v>0</v>
      </c>
      <c r="L54" s="172"/>
      <c r="M54" s="172">
        <f>SUM(M55:M59)</f>
        <v>0</v>
      </c>
      <c r="N54" s="171"/>
      <c r="O54" s="171">
        <f>SUM(O55:O59)</f>
        <v>0.32</v>
      </c>
      <c r="P54" s="171"/>
      <c r="Q54" s="171">
        <f>SUM(Q55:Q59)</f>
        <v>0</v>
      </c>
      <c r="R54" s="172"/>
      <c r="S54" s="172"/>
      <c r="T54" s="173"/>
      <c r="U54" s="167"/>
      <c r="V54" s="167">
        <f>SUM(V55:V59)</f>
        <v>14.04</v>
      </c>
      <c r="W54" s="167"/>
      <c r="X54" s="167"/>
      <c r="Y54" s="167"/>
      <c r="AG54" t="s">
        <v>122</v>
      </c>
    </row>
    <row r="55" spans="1:60" outlineLevel="1" x14ac:dyDescent="0.2">
      <c r="A55" s="175">
        <v>9</v>
      </c>
      <c r="B55" s="176" t="s">
        <v>180</v>
      </c>
      <c r="C55" s="191" t="s">
        <v>181</v>
      </c>
      <c r="D55" s="177" t="s">
        <v>125</v>
      </c>
      <c r="E55" s="178">
        <v>54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78">
        <v>5.9100000000000003E-3</v>
      </c>
      <c r="O55" s="178">
        <f>ROUND(E55*N55,2)</f>
        <v>0.32</v>
      </c>
      <c r="P55" s="178">
        <v>0</v>
      </c>
      <c r="Q55" s="178">
        <f>ROUND(E55*P55,2)</f>
        <v>0</v>
      </c>
      <c r="R55" s="180"/>
      <c r="S55" s="180" t="s">
        <v>126</v>
      </c>
      <c r="T55" s="181" t="s">
        <v>126</v>
      </c>
      <c r="U55" s="159">
        <v>0.26</v>
      </c>
      <c r="V55" s="159">
        <f>ROUND(E55*U55,2)</f>
        <v>14.04</v>
      </c>
      <c r="W55" s="159"/>
      <c r="X55" s="159" t="s">
        <v>127</v>
      </c>
      <c r="Y55" s="159" t="s">
        <v>128</v>
      </c>
      <c r="Z55" s="148"/>
      <c r="AA55" s="148"/>
      <c r="AB55" s="148"/>
      <c r="AC55" s="148"/>
      <c r="AD55" s="148"/>
      <c r="AE55" s="148"/>
      <c r="AF55" s="148"/>
      <c r="AG55" s="148" t="s">
        <v>129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92" t="s">
        <v>182</v>
      </c>
      <c r="D56" s="161"/>
      <c r="E56" s="162">
        <v>34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131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92" t="s">
        <v>183</v>
      </c>
      <c r="D57" s="161"/>
      <c r="E57" s="162">
        <v>16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131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92" t="s">
        <v>184</v>
      </c>
      <c r="D58" s="161"/>
      <c r="E58" s="162">
        <v>2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131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92" t="s">
        <v>185</v>
      </c>
      <c r="D59" s="161"/>
      <c r="E59" s="162">
        <v>2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131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5.5" x14ac:dyDescent="0.2">
      <c r="A60" s="168" t="s">
        <v>121</v>
      </c>
      <c r="B60" s="169" t="s">
        <v>79</v>
      </c>
      <c r="C60" s="190" t="s">
        <v>80</v>
      </c>
      <c r="D60" s="170"/>
      <c r="E60" s="171"/>
      <c r="F60" s="172"/>
      <c r="G60" s="172">
        <f>SUMIF(AG61:AG63,"&lt;&gt;NOR",G61:G63)</f>
        <v>0</v>
      </c>
      <c r="H60" s="172"/>
      <c r="I60" s="172">
        <f>SUM(I61:I63)</f>
        <v>0</v>
      </c>
      <c r="J60" s="172"/>
      <c r="K60" s="172">
        <f>SUM(K61:K63)</f>
        <v>0</v>
      </c>
      <c r="L60" s="172"/>
      <c r="M60" s="172">
        <f>SUM(M61:M63)</f>
        <v>0</v>
      </c>
      <c r="N60" s="171"/>
      <c r="O60" s="171">
        <f>SUM(O61:O63)</f>
        <v>0.01</v>
      </c>
      <c r="P60" s="171"/>
      <c r="Q60" s="171">
        <f>SUM(Q61:Q63)</f>
        <v>0</v>
      </c>
      <c r="R60" s="172"/>
      <c r="S60" s="172"/>
      <c r="T60" s="173"/>
      <c r="U60" s="167"/>
      <c r="V60" s="167">
        <f>SUM(V61:V63)</f>
        <v>128.19999999999999</v>
      </c>
      <c r="W60" s="167"/>
      <c r="X60" s="167"/>
      <c r="Y60" s="167"/>
      <c r="AG60" t="s">
        <v>122</v>
      </c>
    </row>
    <row r="61" spans="1:60" outlineLevel="1" x14ac:dyDescent="0.2">
      <c r="A61" s="182">
        <v>10</v>
      </c>
      <c r="B61" s="183" t="s">
        <v>186</v>
      </c>
      <c r="C61" s="196" t="s">
        <v>187</v>
      </c>
      <c r="D61" s="184" t="s">
        <v>125</v>
      </c>
      <c r="E61" s="185">
        <v>220</v>
      </c>
      <c r="F61" s="186"/>
      <c r="G61" s="187">
        <f>ROUND(E61*F61,2)</f>
        <v>0</v>
      </c>
      <c r="H61" s="186"/>
      <c r="I61" s="187">
        <f>ROUND(E61*H61,2)</f>
        <v>0</v>
      </c>
      <c r="J61" s="186"/>
      <c r="K61" s="187">
        <f>ROUND(E61*J61,2)</f>
        <v>0</v>
      </c>
      <c r="L61" s="187">
        <v>21</v>
      </c>
      <c r="M61" s="187">
        <f>G61*(1+L61/100)</f>
        <v>0</v>
      </c>
      <c r="N61" s="185">
        <v>4.0000000000000003E-5</v>
      </c>
      <c r="O61" s="185">
        <f>ROUND(E61*N61,2)</f>
        <v>0.01</v>
      </c>
      <c r="P61" s="185">
        <v>0</v>
      </c>
      <c r="Q61" s="185">
        <f>ROUND(E61*P61,2)</f>
        <v>0</v>
      </c>
      <c r="R61" s="187"/>
      <c r="S61" s="187" t="s">
        <v>126</v>
      </c>
      <c r="T61" s="188" t="s">
        <v>126</v>
      </c>
      <c r="U61" s="159">
        <v>0.31</v>
      </c>
      <c r="V61" s="159">
        <f>ROUND(E61*U61,2)</f>
        <v>68.2</v>
      </c>
      <c r="W61" s="159"/>
      <c r="X61" s="159" t="s">
        <v>127</v>
      </c>
      <c r="Y61" s="159" t="s">
        <v>128</v>
      </c>
      <c r="Z61" s="148"/>
      <c r="AA61" s="148"/>
      <c r="AB61" s="148"/>
      <c r="AC61" s="148"/>
      <c r="AD61" s="148"/>
      <c r="AE61" s="148"/>
      <c r="AF61" s="148"/>
      <c r="AG61" s="148" t="s">
        <v>129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5">
        <v>11</v>
      </c>
      <c r="B62" s="176" t="s">
        <v>188</v>
      </c>
      <c r="C62" s="191" t="s">
        <v>189</v>
      </c>
      <c r="D62" s="177" t="s">
        <v>190</v>
      </c>
      <c r="E62" s="178">
        <v>60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80" t="s">
        <v>191</v>
      </c>
      <c r="S62" s="180" t="s">
        <v>126</v>
      </c>
      <c r="T62" s="181" t="s">
        <v>126</v>
      </c>
      <c r="U62" s="159">
        <v>1</v>
      </c>
      <c r="V62" s="159">
        <f>ROUND(E62*U62,2)</f>
        <v>60</v>
      </c>
      <c r="W62" s="159"/>
      <c r="X62" s="159" t="s">
        <v>192</v>
      </c>
      <c r="Y62" s="159" t="s">
        <v>128</v>
      </c>
      <c r="Z62" s="148"/>
      <c r="AA62" s="148"/>
      <c r="AB62" s="148"/>
      <c r="AC62" s="148"/>
      <c r="AD62" s="148"/>
      <c r="AE62" s="148"/>
      <c r="AF62" s="148"/>
      <c r="AG62" s="148" t="s">
        <v>193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79" t="s">
        <v>194</v>
      </c>
      <c r="D63" s="280"/>
      <c r="E63" s="280"/>
      <c r="F63" s="280"/>
      <c r="G63" s="280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156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8" t="s">
        <v>121</v>
      </c>
      <c r="B64" s="169" t="s">
        <v>81</v>
      </c>
      <c r="C64" s="190" t="s">
        <v>82</v>
      </c>
      <c r="D64" s="170"/>
      <c r="E64" s="171"/>
      <c r="F64" s="172"/>
      <c r="G64" s="172">
        <f>SUMIF(AG65:AG94,"&lt;&gt;NOR",G65:G94)</f>
        <v>0</v>
      </c>
      <c r="H64" s="172"/>
      <c r="I64" s="172">
        <f>SUM(I65:I94)</f>
        <v>0</v>
      </c>
      <c r="J64" s="172"/>
      <c r="K64" s="172">
        <f>SUM(K65:K94)</f>
        <v>0</v>
      </c>
      <c r="L64" s="172"/>
      <c r="M64" s="172">
        <f>SUM(M65:M94)</f>
        <v>0</v>
      </c>
      <c r="N64" s="171"/>
      <c r="O64" s="171">
        <f>SUM(O65:O94)</f>
        <v>0.09</v>
      </c>
      <c r="P64" s="171"/>
      <c r="Q64" s="171">
        <f>SUM(Q65:Q94)</f>
        <v>3.0300000000000002</v>
      </c>
      <c r="R64" s="172"/>
      <c r="S64" s="172"/>
      <c r="T64" s="173"/>
      <c r="U64" s="167"/>
      <c r="V64" s="167">
        <f>SUM(V65:V94)</f>
        <v>49.989999999999995</v>
      </c>
      <c r="W64" s="167"/>
      <c r="X64" s="167"/>
      <c r="Y64" s="167"/>
      <c r="AG64" t="s">
        <v>122</v>
      </c>
    </row>
    <row r="65" spans="1:60" outlineLevel="1" x14ac:dyDescent="0.2">
      <c r="A65" s="175">
        <v>12</v>
      </c>
      <c r="B65" s="176" t="s">
        <v>195</v>
      </c>
      <c r="C65" s="191" t="s">
        <v>196</v>
      </c>
      <c r="D65" s="177" t="s">
        <v>197</v>
      </c>
      <c r="E65" s="178">
        <v>138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80"/>
      <c r="S65" s="180" t="s">
        <v>126</v>
      </c>
      <c r="T65" s="181" t="s">
        <v>126</v>
      </c>
      <c r="U65" s="159">
        <v>0.03</v>
      </c>
      <c r="V65" s="159">
        <f>ROUND(E65*U65,2)</f>
        <v>4.1399999999999997</v>
      </c>
      <c r="W65" s="159"/>
      <c r="X65" s="159" t="s">
        <v>127</v>
      </c>
      <c r="Y65" s="159" t="s">
        <v>128</v>
      </c>
      <c r="Z65" s="148"/>
      <c r="AA65" s="148"/>
      <c r="AB65" s="148"/>
      <c r="AC65" s="148"/>
      <c r="AD65" s="148"/>
      <c r="AE65" s="148"/>
      <c r="AF65" s="148"/>
      <c r="AG65" s="148" t="s">
        <v>129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92" t="s">
        <v>198</v>
      </c>
      <c r="D66" s="161"/>
      <c r="E66" s="162">
        <v>68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131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92" t="s">
        <v>199</v>
      </c>
      <c r="D67" s="161"/>
      <c r="E67" s="162">
        <v>64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131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92" t="s">
        <v>200</v>
      </c>
      <c r="D68" s="161"/>
      <c r="E68" s="162">
        <v>4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131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92" t="s">
        <v>201</v>
      </c>
      <c r="D69" s="161"/>
      <c r="E69" s="162">
        <v>2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131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5">
        <v>13</v>
      </c>
      <c r="B70" s="176" t="s">
        <v>202</v>
      </c>
      <c r="C70" s="191" t="s">
        <v>203</v>
      </c>
      <c r="D70" s="177" t="s">
        <v>125</v>
      </c>
      <c r="E70" s="178">
        <v>93.885999999999996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1E-3</v>
      </c>
      <c r="O70" s="178">
        <f>ROUND(E70*N70,2)</f>
        <v>0.09</v>
      </c>
      <c r="P70" s="178">
        <v>3.1E-2</v>
      </c>
      <c r="Q70" s="178">
        <f>ROUND(E70*P70,2)</f>
        <v>2.91</v>
      </c>
      <c r="R70" s="180"/>
      <c r="S70" s="180" t="s">
        <v>126</v>
      </c>
      <c r="T70" s="181" t="s">
        <v>126</v>
      </c>
      <c r="U70" s="159">
        <v>0.33100000000000002</v>
      </c>
      <c r="V70" s="159">
        <f>ROUND(E70*U70,2)</f>
        <v>31.08</v>
      </c>
      <c r="W70" s="159"/>
      <c r="X70" s="159" t="s">
        <v>127</v>
      </c>
      <c r="Y70" s="159" t="s">
        <v>128</v>
      </c>
      <c r="Z70" s="148"/>
      <c r="AA70" s="148"/>
      <c r="AB70" s="148"/>
      <c r="AC70" s="148"/>
      <c r="AD70" s="148"/>
      <c r="AE70" s="148"/>
      <c r="AF70" s="148"/>
      <c r="AG70" s="148" t="s">
        <v>129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93" t="s">
        <v>172</v>
      </c>
      <c r="D71" s="163"/>
      <c r="E71" s="164"/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131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94" t="s">
        <v>204</v>
      </c>
      <c r="D72" s="163"/>
      <c r="E72" s="164">
        <v>29.359000000000002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131</v>
      </c>
      <c r="AH72" s="148">
        <v>2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94" t="s">
        <v>205</v>
      </c>
      <c r="D73" s="163"/>
      <c r="E73" s="164">
        <v>15.231999999999999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131</v>
      </c>
      <c r="AH73" s="148">
        <v>2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94" t="s">
        <v>206</v>
      </c>
      <c r="D74" s="163"/>
      <c r="E74" s="164">
        <v>1.512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131</v>
      </c>
      <c r="AH74" s="148">
        <v>2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94" t="s">
        <v>207</v>
      </c>
      <c r="D75" s="163"/>
      <c r="E75" s="164">
        <v>0.84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131</v>
      </c>
      <c r="AH75" s="148">
        <v>2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95" t="s">
        <v>177</v>
      </c>
      <c r="D76" s="165"/>
      <c r="E76" s="166">
        <v>46.942999999999998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131</v>
      </c>
      <c r="AH76" s="148">
        <v>3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93" t="s">
        <v>178</v>
      </c>
      <c r="D77" s="163"/>
      <c r="E77" s="164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131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92" t="s">
        <v>208</v>
      </c>
      <c r="D78" s="161"/>
      <c r="E78" s="162">
        <v>93.885999999999996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131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5">
        <v>14</v>
      </c>
      <c r="B79" s="176" t="s">
        <v>209</v>
      </c>
      <c r="C79" s="191" t="s">
        <v>210</v>
      </c>
      <c r="D79" s="177" t="s">
        <v>125</v>
      </c>
      <c r="E79" s="178">
        <v>28.928000000000001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78">
        <v>0</v>
      </c>
      <c r="O79" s="178">
        <f>ROUND(E79*N79,2)</f>
        <v>0</v>
      </c>
      <c r="P79" s="178">
        <v>4.0000000000000001E-3</v>
      </c>
      <c r="Q79" s="178">
        <f>ROUND(E79*P79,2)</f>
        <v>0.12</v>
      </c>
      <c r="R79" s="180"/>
      <c r="S79" s="180" t="s">
        <v>126</v>
      </c>
      <c r="T79" s="181" t="s">
        <v>126</v>
      </c>
      <c r="U79" s="159">
        <v>0.04</v>
      </c>
      <c r="V79" s="159">
        <f>ROUND(E79*U79,2)</f>
        <v>1.1599999999999999</v>
      </c>
      <c r="W79" s="159"/>
      <c r="X79" s="159" t="s">
        <v>127</v>
      </c>
      <c r="Y79" s="159" t="s">
        <v>128</v>
      </c>
      <c r="Z79" s="148"/>
      <c r="AA79" s="148"/>
      <c r="AB79" s="148"/>
      <c r="AC79" s="148"/>
      <c r="AD79" s="148"/>
      <c r="AE79" s="148"/>
      <c r="AF79" s="148"/>
      <c r="AG79" s="148" t="s">
        <v>129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93" t="s">
        <v>172</v>
      </c>
      <c r="D80" s="163"/>
      <c r="E80" s="164"/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131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94" t="s">
        <v>211</v>
      </c>
      <c r="D81" s="163"/>
      <c r="E81" s="164">
        <v>90.78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131</v>
      </c>
      <c r="AH81" s="148">
        <v>2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94" t="s">
        <v>212</v>
      </c>
      <c r="D82" s="163"/>
      <c r="E82" s="164">
        <v>45.12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131</v>
      </c>
      <c r="AH82" s="148">
        <v>2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94" t="s">
        <v>213</v>
      </c>
      <c r="D83" s="163"/>
      <c r="E83" s="164">
        <v>4.9400000000000004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131</v>
      </c>
      <c r="AH83" s="148">
        <v>2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94" t="s">
        <v>214</v>
      </c>
      <c r="D84" s="163"/>
      <c r="E84" s="164">
        <v>3.8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131</v>
      </c>
      <c r="AH84" s="148">
        <v>2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95" t="s">
        <v>177</v>
      </c>
      <c r="D85" s="165"/>
      <c r="E85" s="166">
        <v>144.63999999999999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131</v>
      </c>
      <c r="AH85" s="148">
        <v>3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93" t="s">
        <v>178</v>
      </c>
      <c r="D86" s="163"/>
      <c r="E86" s="164"/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131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92" t="s">
        <v>215</v>
      </c>
      <c r="D87" s="161"/>
      <c r="E87" s="162">
        <v>28.928000000000001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131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2">
        <v>15</v>
      </c>
      <c r="B88" s="183" t="s">
        <v>216</v>
      </c>
      <c r="C88" s="196" t="s">
        <v>217</v>
      </c>
      <c r="D88" s="184" t="s">
        <v>218</v>
      </c>
      <c r="E88" s="185">
        <v>3.0261800000000001</v>
      </c>
      <c r="F88" s="186"/>
      <c r="G88" s="187">
        <f t="shared" ref="G88:G94" si="0">ROUND(E88*F88,2)</f>
        <v>0</v>
      </c>
      <c r="H88" s="186"/>
      <c r="I88" s="187">
        <f t="shared" ref="I88:I94" si="1">ROUND(E88*H88,2)</f>
        <v>0</v>
      </c>
      <c r="J88" s="186"/>
      <c r="K88" s="187">
        <f t="shared" ref="K88:K94" si="2">ROUND(E88*J88,2)</f>
        <v>0</v>
      </c>
      <c r="L88" s="187">
        <v>21</v>
      </c>
      <c r="M88" s="187">
        <f t="shared" ref="M88:M94" si="3">G88*(1+L88/100)</f>
        <v>0</v>
      </c>
      <c r="N88" s="185">
        <v>0</v>
      </c>
      <c r="O88" s="185">
        <f t="shared" ref="O88:O94" si="4">ROUND(E88*N88,2)</f>
        <v>0</v>
      </c>
      <c r="P88" s="185">
        <v>0</v>
      </c>
      <c r="Q88" s="185">
        <f t="shared" ref="Q88:Q94" si="5">ROUND(E88*P88,2)</f>
        <v>0</v>
      </c>
      <c r="R88" s="187"/>
      <c r="S88" s="187" t="s">
        <v>126</v>
      </c>
      <c r="T88" s="188" t="s">
        <v>126</v>
      </c>
      <c r="U88" s="159">
        <v>2.0089999999999999</v>
      </c>
      <c r="V88" s="159">
        <f t="shared" ref="V88:V94" si="6">ROUND(E88*U88,2)</f>
        <v>6.08</v>
      </c>
      <c r="W88" s="159"/>
      <c r="X88" s="159" t="s">
        <v>219</v>
      </c>
      <c r="Y88" s="159" t="s">
        <v>128</v>
      </c>
      <c r="Z88" s="148"/>
      <c r="AA88" s="148"/>
      <c r="AB88" s="148"/>
      <c r="AC88" s="148"/>
      <c r="AD88" s="148"/>
      <c r="AE88" s="148"/>
      <c r="AF88" s="148"/>
      <c r="AG88" s="148" t="s">
        <v>220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2">
        <v>16</v>
      </c>
      <c r="B89" s="183" t="s">
        <v>221</v>
      </c>
      <c r="C89" s="196" t="s">
        <v>222</v>
      </c>
      <c r="D89" s="184" t="s">
        <v>218</v>
      </c>
      <c r="E89" s="185">
        <v>3.0261800000000001</v>
      </c>
      <c r="F89" s="186"/>
      <c r="G89" s="187">
        <f t="shared" si="0"/>
        <v>0</v>
      </c>
      <c r="H89" s="186"/>
      <c r="I89" s="187">
        <f t="shared" si="1"/>
        <v>0</v>
      </c>
      <c r="J89" s="186"/>
      <c r="K89" s="187">
        <f t="shared" si="2"/>
        <v>0</v>
      </c>
      <c r="L89" s="187">
        <v>21</v>
      </c>
      <c r="M89" s="187">
        <f t="shared" si="3"/>
        <v>0</v>
      </c>
      <c r="N89" s="185">
        <v>0</v>
      </c>
      <c r="O89" s="185">
        <f t="shared" si="4"/>
        <v>0</v>
      </c>
      <c r="P89" s="185">
        <v>0</v>
      </c>
      <c r="Q89" s="185">
        <f t="shared" si="5"/>
        <v>0</v>
      </c>
      <c r="R89" s="187"/>
      <c r="S89" s="187" t="s">
        <v>126</v>
      </c>
      <c r="T89" s="188" t="s">
        <v>126</v>
      </c>
      <c r="U89" s="159">
        <v>0.49</v>
      </c>
      <c r="V89" s="159">
        <f t="shared" si="6"/>
        <v>1.48</v>
      </c>
      <c r="W89" s="159"/>
      <c r="X89" s="159" t="s">
        <v>219</v>
      </c>
      <c r="Y89" s="159" t="s">
        <v>128</v>
      </c>
      <c r="Z89" s="148"/>
      <c r="AA89" s="148"/>
      <c r="AB89" s="148"/>
      <c r="AC89" s="148"/>
      <c r="AD89" s="148"/>
      <c r="AE89" s="148"/>
      <c r="AF89" s="148"/>
      <c r="AG89" s="148" t="s">
        <v>220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2">
        <v>17</v>
      </c>
      <c r="B90" s="183" t="s">
        <v>223</v>
      </c>
      <c r="C90" s="196" t="s">
        <v>224</v>
      </c>
      <c r="D90" s="184" t="s">
        <v>218</v>
      </c>
      <c r="E90" s="185">
        <v>30.261780000000002</v>
      </c>
      <c r="F90" s="186"/>
      <c r="G90" s="187">
        <f t="shared" si="0"/>
        <v>0</v>
      </c>
      <c r="H90" s="186"/>
      <c r="I90" s="187">
        <f t="shared" si="1"/>
        <v>0</v>
      </c>
      <c r="J90" s="186"/>
      <c r="K90" s="187">
        <f t="shared" si="2"/>
        <v>0</v>
      </c>
      <c r="L90" s="187">
        <v>21</v>
      </c>
      <c r="M90" s="187">
        <f t="shared" si="3"/>
        <v>0</v>
      </c>
      <c r="N90" s="185">
        <v>0</v>
      </c>
      <c r="O90" s="185">
        <f t="shared" si="4"/>
        <v>0</v>
      </c>
      <c r="P90" s="185">
        <v>0</v>
      </c>
      <c r="Q90" s="185">
        <f t="shared" si="5"/>
        <v>0</v>
      </c>
      <c r="R90" s="187"/>
      <c r="S90" s="187" t="s">
        <v>126</v>
      </c>
      <c r="T90" s="188" t="s">
        <v>126</v>
      </c>
      <c r="U90" s="159">
        <v>0</v>
      </c>
      <c r="V90" s="159">
        <f t="shared" si="6"/>
        <v>0</v>
      </c>
      <c r="W90" s="159"/>
      <c r="X90" s="159" t="s">
        <v>219</v>
      </c>
      <c r="Y90" s="159" t="s">
        <v>128</v>
      </c>
      <c r="Z90" s="148"/>
      <c r="AA90" s="148"/>
      <c r="AB90" s="148"/>
      <c r="AC90" s="148"/>
      <c r="AD90" s="148"/>
      <c r="AE90" s="148"/>
      <c r="AF90" s="148"/>
      <c r="AG90" s="148" t="s">
        <v>220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82">
        <v>18</v>
      </c>
      <c r="B91" s="183" t="s">
        <v>225</v>
      </c>
      <c r="C91" s="196" t="s">
        <v>226</v>
      </c>
      <c r="D91" s="184" t="s">
        <v>218</v>
      </c>
      <c r="E91" s="185">
        <v>3.0261800000000001</v>
      </c>
      <c r="F91" s="186"/>
      <c r="G91" s="187">
        <f t="shared" si="0"/>
        <v>0</v>
      </c>
      <c r="H91" s="186"/>
      <c r="I91" s="187">
        <f t="shared" si="1"/>
        <v>0</v>
      </c>
      <c r="J91" s="186"/>
      <c r="K91" s="187">
        <f t="shared" si="2"/>
        <v>0</v>
      </c>
      <c r="L91" s="187">
        <v>21</v>
      </c>
      <c r="M91" s="187">
        <f t="shared" si="3"/>
        <v>0</v>
      </c>
      <c r="N91" s="185">
        <v>0</v>
      </c>
      <c r="O91" s="185">
        <f t="shared" si="4"/>
        <v>0</v>
      </c>
      <c r="P91" s="185">
        <v>0</v>
      </c>
      <c r="Q91" s="185">
        <f t="shared" si="5"/>
        <v>0</v>
      </c>
      <c r="R91" s="187"/>
      <c r="S91" s="187" t="s">
        <v>126</v>
      </c>
      <c r="T91" s="188" t="s">
        <v>126</v>
      </c>
      <c r="U91" s="159">
        <v>0.94199999999999995</v>
      </c>
      <c r="V91" s="159">
        <f t="shared" si="6"/>
        <v>2.85</v>
      </c>
      <c r="W91" s="159"/>
      <c r="X91" s="159" t="s">
        <v>219</v>
      </c>
      <c r="Y91" s="159" t="s">
        <v>128</v>
      </c>
      <c r="Z91" s="148"/>
      <c r="AA91" s="148"/>
      <c r="AB91" s="148"/>
      <c r="AC91" s="148"/>
      <c r="AD91" s="148"/>
      <c r="AE91" s="148"/>
      <c r="AF91" s="148"/>
      <c r="AG91" s="148" t="s">
        <v>220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82">
        <v>19</v>
      </c>
      <c r="B92" s="183" t="s">
        <v>227</v>
      </c>
      <c r="C92" s="196" t="s">
        <v>228</v>
      </c>
      <c r="D92" s="184" t="s">
        <v>218</v>
      </c>
      <c r="E92" s="185">
        <v>30.261780000000002</v>
      </c>
      <c r="F92" s="186"/>
      <c r="G92" s="187">
        <f t="shared" si="0"/>
        <v>0</v>
      </c>
      <c r="H92" s="186"/>
      <c r="I92" s="187">
        <f t="shared" si="1"/>
        <v>0</v>
      </c>
      <c r="J92" s="186"/>
      <c r="K92" s="187">
        <f t="shared" si="2"/>
        <v>0</v>
      </c>
      <c r="L92" s="187">
        <v>21</v>
      </c>
      <c r="M92" s="187">
        <f t="shared" si="3"/>
        <v>0</v>
      </c>
      <c r="N92" s="185">
        <v>0</v>
      </c>
      <c r="O92" s="185">
        <f t="shared" si="4"/>
        <v>0</v>
      </c>
      <c r="P92" s="185">
        <v>0</v>
      </c>
      <c r="Q92" s="185">
        <f t="shared" si="5"/>
        <v>0</v>
      </c>
      <c r="R92" s="187"/>
      <c r="S92" s="187" t="s">
        <v>126</v>
      </c>
      <c r="T92" s="188" t="s">
        <v>126</v>
      </c>
      <c r="U92" s="159">
        <v>0.105</v>
      </c>
      <c r="V92" s="159">
        <f t="shared" si="6"/>
        <v>3.18</v>
      </c>
      <c r="W92" s="159"/>
      <c r="X92" s="159" t="s">
        <v>219</v>
      </c>
      <c r="Y92" s="159" t="s">
        <v>128</v>
      </c>
      <c r="Z92" s="148"/>
      <c r="AA92" s="148"/>
      <c r="AB92" s="148"/>
      <c r="AC92" s="148"/>
      <c r="AD92" s="148"/>
      <c r="AE92" s="148"/>
      <c r="AF92" s="148"/>
      <c r="AG92" s="148" t="s">
        <v>220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82">
        <v>20</v>
      </c>
      <c r="B93" s="183" t="s">
        <v>229</v>
      </c>
      <c r="C93" s="196" t="s">
        <v>230</v>
      </c>
      <c r="D93" s="184" t="s">
        <v>218</v>
      </c>
      <c r="E93" s="185">
        <v>3.0261800000000001</v>
      </c>
      <c r="F93" s="186"/>
      <c r="G93" s="187">
        <f t="shared" si="0"/>
        <v>0</v>
      </c>
      <c r="H93" s="186"/>
      <c r="I93" s="187">
        <f t="shared" si="1"/>
        <v>0</v>
      </c>
      <c r="J93" s="186"/>
      <c r="K93" s="187">
        <f t="shared" si="2"/>
        <v>0</v>
      </c>
      <c r="L93" s="187">
        <v>21</v>
      </c>
      <c r="M93" s="187">
        <f t="shared" si="3"/>
        <v>0</v>
      </c>
      <c r="N93" s="185">
        <v>0</v>
      </c>
      <c r="O93" s="185">
        <f t="shared" si="4"/>
        <v>0</v>
      </c>
      <c r="P93" s="185">
        <v>0</v>
      </c>
      <c r="Q93" s="185">
        <f t="shared" si="5"/>
        <v>0</v>
      </c>
      <c r="R93" s="187"/>
      <c r="S93" s="187" t="s">
        <v>126</v>
      </c>
      <c r="T93" s="188" t="s">
        <v>126</v>
      </c>
      <c r="U93" s="159">
        <v>0</v>
      </c>
      <c r="V93" s="159">
        <f t="shared" si="6"/>
        <v>0</v>
      </c>
      <c r="W93" s="159"/>
      <c r="X93" s="159" t="s">
        <v>219</v>
      </c>
      <c r="Y93" s="159" t="s">
        <v>128</v>
      </c>
      <c r="Z93" s="148"/>
      <c r="AA93" s="148"/>
      <c r="AB93" s="148"/>
      <c r="AC93" s="148"/>
      <c r="AD93" s="148"/>
      <c r="AE93" s="148"/>
      <c r="AF93" s="148"/>
      <c r="AG93" s="148" t="s">
        <v>220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82">
        <v>21</v>
      </c>
      <c r="B94" s="183" t="s">
        <v>231</v>
      </c>
      <c r="C94" s="196" t="s">
        <v>232</v>
      </c>
      <c r="D94" s="184" t="s">
        <v>218</v>
      </c>
      <c r="E94" s="185">
        <v>3.0261800000000001</v>
      </c>
      <c r="F94" s="186"/>
      <c r="G94" s="187">
        <f t="shared" si="0"/>
        <v>0</v>
      </c>
      <c r="H94" s="186"/>
      <c r="I94" s="187">
        <f t="shared" si="1"/>
        <v>0</v>
      </c>
      <c r="J94" s="186"/>
      <c r="K94" s="187">
        <f t="shared" si="2"/>
        <v>0</v>
      </c>
      <c r="L94" s="187">
        <v>21</v>
      </c>
      <c r="M94" s="187">
        <f t="shared" si="3"/>
        <v>0</v>
      </c>
      <c r="N94" s="185">
        <v>0</v>
      </c>
      <c r="O94" s="185">
        <f t="shared" si="4"/>
        <v>0</v>
      </c>
      <c r="P94" s="185">
        <v>0</v>
      </c>
      <c r="Q94" s="185">
        <f t="shared" si="5"/>
        <v>0</v>
      </c>
      <c r="R94" s="187"/>
      <c r="S94" s="187" t="s">
        <v>126</v>
      </c>
      <c r="T94" s="188" t="s">
        <v>126</v>
      </c>
      <c r="U94" s="159">
        <v>6.0000000000000001E-3</v>
      </c>
      <c r="V94" s="159">
        <f t="shared" si="6"/>
        <v>0.02</v>
      </c>
      <c r="W94" s="159"/>
      <c r="X94" s="159" t="s">
        <v>219</v>
      </c>
      <c r="Y94" s="159" t="s">
        <v>128</v>
      </c>
      <c r="Z94" s="148"/>
      <c r="AA94" s="148"/>
      <c r="AB94" s="148"/>
      <c r="AC94" s="148"/>
      <c r="AD94" s="148"/>
      <c r="AE94" s="148"/>
      <c r="AF94" s="148"/>
      <c r="AG94" s="148" t="s">
        <v>220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68" t="s">
        <v>121</v>
      </c>
      <c r="B95" s="169" t="s">
        <v>83</v>
      </c>
      <c r="C95" s="190" t="s">
        <v>84</v>
      </c>
      <c r="D95" s="170"/>
      <c r="E95" s="171"/>
      <c r="F95" s="172"/>
      <c r="G95" s="172">
        <f>SUMIF(AG96:AG96,"&lt;&gt;NOR",G96:G96)</f>
        <v>0</v>
      </c>
      <c r="H95" s="172"/>
      <c r="I95" s="172">
        <f>SUM(I96:I96)</f>
        <v>0</v>
      </c>
      <c r="J95" s="172"/>
      <c r="K95" s="172">
        <f>SUM(K96:K96)</f>
        <v>0</v>
      </c>
      <c r="L95" s="172"/>
      <c r="M95" s="172">
        <f>SUM(M96:M96)</f>
        <v>0</v>
      </c>
      <c r="N95" s="171"/>
      <c r="O95" s="171">
        <f>SUM(O96:O96)</f>
        <v>0</v>
      </c>
      <c r="P95" s="171"/>
      <c r="Q95" s="171">
        <f>SUM(Q96:Q96)</f>
        <v>0</v>
      </c>
      <c r="R95" s="172"/>
      <c r="S95" s="172"/>
      <c r="T95" s="173"/>
      <c r="U95" s="167"/>
      <c r="V95" s="167">
        <f>SUM(V96:V96)</f>
        <v>3.94</v>
      </c>
      <c r="W95" s="167"/>
      <c r="X95" s="167"/>
      <c r="Y95" s="167"/>
      <c r="AG95" t="s">
        <v>122</v>
      </c>
    </row>
    <row r="96" spans="1:60" outlineLevel="1" x14ac:dyDescent="0.2">
      <c r="A96" s="182">
        <v>22</v>
      </c>
      <c r="B96" s="183" t="s">
        <v>233</v>
      </c>
      <c r="C96" s="196" t="s">
        <v>234</v>
      </c>
      <c r="D96" s="184" t="s">
        <v>218</v>
      </c>
      <c r="E96" s="185">
        <v>2.0813100000000002</v>
      </c>
      <c r="F96" s="186"/>
      <c r="G96" s="187">
        <f>ROUND(E96*F96,2)</f>
        <v>0</v>
      </c>
      <c r="H96" s="186"/>
      <c r="I96" s="187">
        <f>ROUND(E96*H96,2)</f>
        <v>0</v>
      </c>
      <c r="J96" s="186"/>
      <c r="K96" s="187">
        <f>ROUND(E96*J96,2)</f>
        <v>0</v>
      </c>
      <c r="L96" s="187">
        <v>21</v>
      </c>
      <c r="M96" s="187">
        <f>G96*(1+L96/100)</f>
        <v>0</v>
      </c>
      <c r="N96" s="185">
        <v>0</v>
      </c>
      <c r="O96" s="185">
        <f>ROUND(E96*N96,2)</f>
        <v>0</v>
      </c>
      <c r="P96" s="185">
        <v>0</v>
      </c>
      <c r="Q96" s="185">
        <f>ROUND(E96*P96,2)</f>
        <v>0</v>
      </c>
      <c r="R96" s="187"/>
      <c r="S96" s="187" t="s">
        <v>126</v>
      </c>
      <c r="T96" s="188" t="s">
        <v>126</v>
      </c>
      <c r="U96" s="159">
        <v>1.8919999999999999</v>
      </c>
      <c r="V96" s="159">
        <f>ROUND(E96*U96,2)</f>
        <v>3.94</v>
      </c>
      <c r="W96" s="159"/>
      <c r="X96" s="159" t="s">
        <v>235</v>
      </c>
      <c r="Y96" s="159" t="s">
        <v>128</v>
      </c>
      <c r="Z96" s="148"/>
      <c r="AA96" s="148"/>
      <c r="AB96" s="148"/>
      <c r="AC96" s="148"/>
      <c r="AD96" s="148"/>
      <c r="AE96" s="148"/>
      <c r="AF96" s="148"/>
      <c r="AG96" s="148" t="s">
        <v>236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8" t="s">
        <v>121</v>
      </c>
      <c r="B97" s="169" t="s">
        <v>85</v>
      </c>
      <c r="C97" s="190" t="s">
        <v>86</v>
      </c>
      <c r="D97" s="170"/>
      <c r="E97" s="171"/>
      <c r="F97" s="172"/>
      <c r="G97" s="172">
        <f>SUMIF(AG98:AG111,"&lt;&gt;NOR",G98:G111)</f>
        <v>0</v>
      </c>
      <c r="H97" s="172"/>
      <c r="I97" s="172">
        <f>SUM(I98:I111)</f>
        <v>0</v>
      </c>
      <c r="J97" s="172"/>
      <c r="K97" s="172">
        <f>SUM(K98:K111)</f>
        <v>0</v>
      </c>
      <c r="L97" s="172"/>
      <c r="M97" s="172">
        <f>SUM(M98:M111)</f>
        <v>0</v>
      </c>
      <c r="N97" s="171"/>
      <c r="O97" s="171">
        <f>SUM(O98:O111)</f>
        <v>0.03</v>
      </c>
      <c r="P97" s="171"/>
      <c r="Q97" s="171">
        <f>SUM(Q98:Q111)</f>
        <v>0</v>
      </c>
      <c r="R97" s="172"/>
      <c r="S97" s="172"/>
      <c r="T97" s="173"/>
      <c r="U97" s="167"/>
      <c r="V97" s="167">
        <f>SUM(V98:V111)</f>
        <v>26</v>
      </c>
      <c r="W97" s="167"/>
      <c r="X97" s="167"/>
      <c r="Y97" s="167"/>
      <c r="AG97" t="s">
        <v>122</v>
      </c>
    </row>
    <row r="98" spans="1:60" ht="33.75" outlineLevel="1" x14ac:dyDescent="0.2">
      <c r="A98" s="175">
        <v>23</v>
      </c>
      <c r="B98" s="176" t="s">
        <v>237</v>
      </c>
      <c r="C98" s="191" t="s">
        <v>238</v>
      </c>
      <c r="D98" s="177" t="s">
        <v>152</v>
      </c>
      <c r="E98" s="178">
        <v>27.66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78">
        <v>1.1000000000000001E-3</v>
      </c>
      <c r="O98" s="178">
        <f>ROUND(E98*N98,2)</f>
        <v>0.03</v>
      </c>
      <c r="P98" s="178">
        <v>0</v>
      </c>
      <c r="Q98" s="178">
        <f>ROUND(E98*P98,2)</f>
        <v>0</v>
      </c>
      <c r="R98" s="180"/>
      <c r="S98" s="180" t="s">
        <v>153</v>
      </c>
      <c r="T98" s="181" t="s">
        <v>239</v>
      </c>
      <c r="U98" s="159">
        <v>0.44</v>
      </c>
      <c r="V98" s="159">
        <f>ROUND(E98*U98,2)</f>
        <v>12.17</v>
      </c>
      <c r="W98" s="159"/>
      <c r="X98" s="159" t="s">
        <v>127</v>
      </c>
      <c r="Y98" s="159" t="s">
        <v>128</v>
      </c>
      <c r="Z98" s="148"/>
      <c r="AA98" s="148"/>
      <c r="AB98" s="148"/>
      <c r="AC98" s="148"/>
      <c r="AD98" s="148"/>
      <c r="AE98" s="148"/>
      <c r="AF98" s="148"/>
      <c r="AG98" s="148" t="s">
        <v>129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92" t="s">
        <v>240</v>
      </c>
      <c r="D99" s="161"/>
      <c r="E99" s="162">
        <v>16.66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131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92" t="s">
        <v>241</v>
      </c>
      <c r="D100" s="161"/>
      <c r="E100" s="162">
        <v>10.26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131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92" t="s">
        <v>242</v>
      </c>
      <c r="D101" s="161"/>
      <c r="E101" s="162">
        <v>0.74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131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5">
        <v>24</v>
      </c>
      <c r="B102" s="176" t="s">
        <v>188</v>
      </c>
      <c r="C102" s="191" t="s">
        <v>189</v>
      </c>
      <c r="D102" s="177" t="s">
        <v>190</v>
      </c>
      <c r="E102" s="178">
        <v>13.83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80" t="s">
        <v>191</v>
      </c>
      <c r="S102" s="180" t="s">
        <v>126</v>
      </c>
      <c r="T102" s="181" t="s">
        <v>126</v>
      </c>
      <c r="U102" s="159">
        <v>1</v>
      </c>
      <c r="V102" s="159">
        <f>ROUND(E102*U102,2)</f>
        <v>13.83</v>
      </c>
      <c r="W102" s="159"/>
      <c r="X102" s="159" t="s">
        <v>192</v>
      </c>
      <c r="Y102" s="159" t="s">
        <v>128</v>
      </c>
      <c r="Z102" s="148"/>
      <c r="AA102" s="148"/>
      <c r="AB102" s="148"/>
      <c r="AC102" s="148"/>
      <c r="AD102" s="148"/>
      <c r="AE102" s="148"/>
      <c r="AF102" s="148"/>
      <c r="AG102" s="148" t="s">
        <v>193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79" t="s">
        <v>243</v>
      </c>
      <c r="D103" s="280"/>
      <c r="E103" s="280"/>
      <c r="F103" s="280"/>
      <c r="G103" s="280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156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93" t="s">
        <v>172</v>
      </c>
      <c r="D104" s="163"/>
      <c r="E104" s="164"/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131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94" t="s">
        <v>244</v>
      </c>
      <c r="D105" s="163"/>
      <c r="E105" s="164">
        <v>16.66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131</v>
      </c>
      <c r="AH105" s="148">
        <v>2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94" t="s">
        <v>245</v>
      </c>
      <c r="D106" s="163"/>
      <c r="E106" s="164">
        <v>10.26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131</v>
      </c>
      <c r="AH106" s="148">
        <v>2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94" t="s">
        <v>246</v>
      </c>
      <c r="D107" s="163"/>
      <c r="E107" s="164">
        <v>0.74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131</v>
      </c>
      <c r="AH107" s="148">
        <v>2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95" t="s">
        <v>177</v>
      </c>
      <c r="D108" s="165"/>
      <c r="E108" s="166">
        <v>27.66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131</v>
      </c>
      <c r="AH108" s="148">
        <v>3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93" t="s">
        <v>178</v>
      </c>
      <c r="D109" s="163"/>
      <c r="E109" s="164"/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131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92" t="s">
        <v>247</v>
      </c>
      <c r="D110" s="161"/>
      <c r="E110" s="162">
        <v>13.83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131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>
        <v>25</v>
      </c>
      <c r="B111" s="156" t="s">
        <v>248</v>
      </c>
      <c r="C111" s="197" t="s">
        <v>249</v>
      </c>
      <c r="D111" s="157" t="s">
        <v>0</v>
      </c>
      <c r="E111" s="189"/>
      <c r="F111" s="160"/>
      <c r="G111" s="159">
        <f>ROUND(E111*F111,2)</f>
        <v>0</v>
      </c>
      <c r="H111" s="160"/>
      <c r="I111" s="159">
        <f>ROUND(E111*H111,2)</f>
        <v>0</v>
      </c>
      <c r="J111" s="160"/>
      <c r="K111" s="159">
        <f>ROUND(E111*J111,2)</f>
        <v>0</v>
      </c>
      <c r="L111" s="159">
        <v>21</v>
      </c>
      <c r="M111" s="159">
        <f>G111*(1+L111/100)</f>
        <v>0</v>
      </c>
      <c r="N111" s="158">
        <v>0</v>
      </c>
      <c r="O111" s="158">
        <f>ROUND(E111*N111,2)</f>
        <v>0</v>
      </c>
      <c r="P111" s="158">
        <v>0</v>
      </c>
      <c r="Q111" s="158">
        <f>ROUND(E111*P111,2)</f>
        <v>0</v>
      </c>
      <c r="R111" s="159"/>
      <c r="S111" s="159" t="s">
        <v>126</v>
      </c>
      <c r="T111" s="159" t="s">
        <v>126</v>
      </c>
      <c r="U111" s="159">
        <v>0</v>
      </c>
      <c r="V111" s="159">
        <f>ROUND(E111*U111,2)</f>
        <v>0</v>
      </c>
      <c r="W111" s="159"/>
      <c r="X111" s="159" t="s">
        <v>235</v>
      </c>
      <c r="Y111" s="159" t="s">
        <v>128</v>
      </c>
      <c r="Z111" s="148"/>
      <c r="AA111" s="148"/>
      <c r="AB111" s="148"/>
      <c r="AC111" s="148"/>
      <c r="AD111" s="148"/>
      <c r="AE111" s="148"/>
      <c r="AF111" s="148"/>
      <c r="AG111" s="148" t="s">
        <v>236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68" t="s">
        <v>121</v>
      </c>
      <c r="B112" s="169" t="s">
        <v>87</v>
      </c>
      <c r="C112" s="190" t="s">
        <v>88</v>
      </c>
      <c r="D112" s="170"/>
      <c r="E112" s="171"/>
      <c r="F112" s="172"/>
      <c r="G112" s="172">
        <f>SUMIF(AG113:AG137,"&lt;&gt;NOR",G113:G137)</f>
        <v>0</v>
      </c>
      <c r="H112" s="172"/>
      <c r="I112" s="172">
        <f>SUM(I113:I137)</f>
        <v>0</v>
      </c>
      <c r="J112" s="172"/>
      <c r="K112" s="172">
        <f>SUM(K113:K137)</f>
        <v>0</v>
      </c>
      <c r="L112" s="172"/>
      <c r="M112" s="172">
        <f>SUM(M113:M137)</f>
        <v>0</v>
      </c>
      <c r="N112" s="171"/>
      <c r="O112" s="171">
        <f>SUM(O113:O137)</f>
        <v>0</v>
      </c>
      <c r="P112" s="171"/>
      <c r="Q112" s="171">
        <f>SUM(Q113:Q137)</f>
        <v>0</v>
      </c>
      <c r="R112" s="172"/>
      <c r="S112" s="172"/>
      <c r="T112" s="173"/>
      <c r="U112" s="167"/>
      <c r="V112" s="167">
        <f>SUM(V113:V137)</f>
        <v>128.68</v>
      </c>
      <c r="W112" s="167"/>
      <c r="X112" s="167"/>
      <c r="Y112" s="167"/>
      <c r="AG112" t="s">
        <v>122</v>
      </c>
    </row>
    <row r="113" spans="1:60" outlineLevel="1" x14ac:dyDescent="0.2">
      <c r="A113" s="175">
        <v>26</v>
      </c>
      <c r="B113" s="176" t="s">
        <v>250</v>
      </c>
      <c r="C113" s="191" t="s">
        <v>251</v>
      </c>
      <c r="D113" s="177" t="s">
        <v>152</v>
      </c>
      <c r="E113" s="178">
        <v>115.16</v>
      </c>
      <c r="F113" s="179"/>
      <c r="G113" s="180">
        <f>ROUND(E113*F113,2)</f>
        <v>0</v>
      </c>
      <c r="H113" s="179"/>
      <c r="I113" s="180">
        <f>ROUND(E113*H113,2)</f>
        <v>0</v>
      </c>
      <c r="J113" s="179"/>
      <c r="K113" s="180">
        <f>ROUND(E113*J113,2)</f>
        <v>0</v>
      </c>
      <c r="L113" s="180">
        <v>21</v>
      </c>
      <c r="M113" s="180">
        <f>G113*(1+L113/100)</f>
        <v>0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80"/>
      <c r="S113" s="180" t="s">
        <v>126</v>
      </c>
      <c r="T113" s="181" t="s">
        <v>126</v>
      </c>
      <c r="U113" s="159">
        <v>0.2</v>
      </c>
      <c r="V113" s="159">
        <f>ROUND(E113*U113,2)</f>
        <v>23.03</v>
      </c>
      <c r="W113" s="159"/>
      <c r="X113" s="159" t="s">
        <v>127</v>
      </c>
      <c r="Y113" s="159" t="s">
        <v>128</v>
      </c>
      <c r="Z113" s="148"/>
      <c r="AA113" s="148"/>
      <c r="AB113" s="148"/>
      <c r="AC113" s="148"/>
      <c r="AD113" s="148"/>
      <c r="AE113" s="148"/>
      <c r="AF113" s="148"/>
      <c r="AG113" s="148" t="s">
        <v>129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92" t="s">
        <v>157</v>
      </c>
      <c r="D114" s="161"/>
      <c r="E114" s="162">
        <v>72.08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131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92" t="s">
        <v>158</v>
      </c>
      <c r="D115" s="161"/>
      <c r="E115" s="162">
        <v>36.159999999999997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131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92" t="s">
        <v>159</v>
      </c>
      <c r="D116" s="161"/>
      <c r="E116" s="162">
        <v>3.82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131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">
      <c r="A117" s="155"/>
      <c r="B117" s="156"/>
      <c r="C117" s="192" t="s">
        <v>160</v>
      </c>
      <c r="D117" s="161"/>
      <c r="E117" s="162">
        <v>3.1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131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5">
        <v>27</v>
      </c>
      <c r="B118" s="176" t="s">
        <v>252</v>
      </c>
      <c r="C118" s="191" t="s">
        <v>253</v>
      </c>
      <c r="D118" s="177" t="s">
        <v>152</v>
      </c>
      <c r="E118" s="178">
        <v>29.48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78">
        <v>1.2E-4</v>
      </c>
      <c r="O118" s="178">
        <f>ROUND(E118*N118,2)</f>
        <v>0</v>
      </c>
      <c r="P118" s="178">
        <v>0</v>
      </c>
      <c r="Q118" s="178">
        <f>ROUND(E118*P118,2)</f>
        <v>0</v>
      </c>
      <c r="R118" s="180"/>
      <c r="S118" s="180" t="s">
        <v>126</v>
      </c>
      <c r="T118" s="181" t="s">
        <v>126</v>
      </c>
      <c r="U118" s="159">
        <v>0.64</v>
      </c>
      <c r="V118" s="159">
        <f>ROUND(E118*U118,2)</f>
        <v>18.87</v>
      </c>
      <c r="W118" s="159"/>
      <c r="X118" s="159" t="s">
        <v>127</v>
      </c>
      <c r="Y118" s="159" t="s">
        <v>128</v>
      </c>
      <c r="Z118" s="148"/>
      <c r="AA118" s="148"/>
      <c r="AB118" s="148"/>
      <c r="AC118" s="148"/>
      <c r="AD118" s="148"/>
      <c r="AE118" s="148"/>
      <c r="AF118" s="148"/>
      <c r="AG118" s="148" t="s">
        <v>129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92" t="s">
        <v>163</v>
      </c>
      <c r="D119" s="161"/>
      <c r="E119" s="162">
        <v>18.7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131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92" t="s">
        <v>164</v>
      </c>
      <c r="D120" s="161"/>
      <c r="E120" s="162">
        <v>8.9600000000000009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131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92" t="s">
        <v>165</v>
      </c>
      <c r="D121" s="161"/>
      <c r="E121" s="162">
        <v>1.1200000000000001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131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92" t="s">
        <v>166</v>
      </c>
      <c r="D122" s="161"/>
      <c r="E122" s="162">
        <v>0.7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131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 x14ac:dyDescent="0.2">
      <c r="A123" s="175">
        <v>28</v>
      </c>
      <c r="B123" s="176" t="s">
        <v>254</v>
      </c>
      <c r="C123" s="191" t="s">
        <v>255</v>
      </c>
      <c r="D123" s="177" t="s">
        <v>152</v>
      </c>
      <c r="E123" s="178">
        <v>144.63999999999999</v>
      </c>
      <c r="F123" s="179"/>
      <c r="G123" s="180">
        <f>ROUND(E123*F123,2)</f>
        <v>0</v>
      </c>
      <c r="H123" s="179"/>
      <c r="I123" s="180">
        <f>ROUND(E123*H123,2)</f>
        <v>0</v>
      </c>
      <c r="J123" s="179"/>
      <c r="K123" s="180">
        <f>ROUND(E123*J123,2)</f>
        <v>0</v>
      </c>
      <c r="L123" s="180">
        <v>21</v>
      </c>
      <c r="M123" s="180">
        <f>G123*(1+L123/100)</f>
        <v>0</v>
      </c>
      <c r="N123" s="178">
        <v>2.0000000000000002E-5</v>
      </c>
      <c r="O123" s="178">
        <f>ROUND(E123*N123,2)</f>
        <v>0</v>
      </c>
      <c r="P123" s="178">
        <v>0</v>
      </c>
      <c r="Q123" s="178">
        <f>ROUND(E123*P123,2)</f>
        <v>0</v>
      </c>
      <c r="R123" s="180"/>
      <c r="S123" s="180" t="s">
        <v>153</v>
      </c>
      <c r="T123" s="181" t="s">
        <v>154</v>
      </c>
      <c r="U123" s="159">
        <v>0.6</v>
      </c>
      <c r="V123" s="159">
        <f>ROUND(E123*U123,2)</f>
        <v>86.78</v>
      </c>
      <c r="W123" s="159"/>
      <c r="X123" s="159" t="s">
        <v>127</v>
      </c>
      <c r="Y123" s="159" t="s">
        <v>128</v>
      </c>
      <c r="Z123" s="148"/>
      <c r="AA123" s="148"/>
      <c r="AB123" s="148"/>
      <c r="AC123" s="148"/>
      <c r="AD123" s="148"/>
      <c r="AE123" s="148"/>
      <c r="AF123" s="148"/>
      <c r="AG123" s="148" t="s">
        <v>129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79" t="s">
        <v>256</v>
      </c>
      <c r="D124" s="280"/>
      <c r="E124" s="280"/>
      <c r="F124" s="280"/>
      <c r="G124" s="280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156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92" t="s">
        <v>257</v>
      </c>
      <c r="D125" s="161"/>
      <c r="E125" s="162">
        <v>90.78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131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92" t="s">
        <v>258</v>
      </c>
      <c r="D126" s="161"/>
      <c r="E126" s="162">
        <v>45.12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131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92" t="s">
        <v>259</v>
      </c>
      <c r="D127" s="161"/>
      <c r="E127" s="162">
        <v>4.9400000000000004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131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92" t="s">
        <v>260</v>
      </c>
      <c r="D128" s="161"/>
      <c r="E128" s="162">
        <v>3.8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131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75">
        <v>29</v>
      </c>
      <c r="B129" s="176" t="s">
        <v>261</v>
      </c>
      <c r="C129" s="191" t="s">
        <v>262</v>
      </c>
      <c r="D129" s="177" t="s">
        <v>263</v>
      </c>
      <c r="E129" s="178">
        <v>17</v>
      </c>
      <c r="F129" s="179"/>
      <c r="G129" s="180">
        <f>ROUND(E129*F129,2)</f>
        <v>0</v>
      </c>
      <c r="H129" s="179"/>
      <c r="I129" s="180">
        <f>ROUND(E129*H129,2)</f>
        <v>0</v>
      </c>
      <c r="J129" s="179"/>
      <c r="K129" s="180">
        <f>ROUND(E129*J129,2)</f>
        <v>0</v>
      </c>
      <c r="L129" s="180">
        <v>21</v>
      </c>
      <c r="M129" s="180">
        <f>G129*(1+L129/100)</f>
        <v>0</v>
      </c>
      <c r="N129" s="178">
        <v>0</v>
      </c>
      <c r="O129" s="178">
        <f>ROUND(E129*N129,2)</f>
        <v>0</v>
      </c>
      <c r="P129" s="178">
        <v>0</v>
      </c>
      <c r="Q129" s="178">
        <f>ROUND(E129*P129,2)</f>
        <v>0</v>
      </c>
      <c r="R129" s="180"/>
      <c r="S129" s="180" t="s">
        <v>153</v>
      </c>
      <c r="T129" s="181" t="s">
        <v>154</v>
      </c>
      <c r="U129" s="159">
        <v>0</v>
      </c>
      <c r="V129" s="159">
        <f>ROUND(E129*U129,2)</f>
        <v>0</v>
      </c>
      <c r="W129" s="159"/>
      <c r="X129" s="159" t="s">
        <v>127</v>
      </c>
      <c r="Y129" s="159" t="s">
        <v>128</v>
      </c>
      <c r="Z129" s="148"/>
      <c r="AA129" s="148"/>
      <c r="AB129" s="148"/>
      <c r="AC129" s="148"/>
      <c r="AD129" s="148"/>
      <c r="AE129" s="148"/>
      <c r="AF129" s="148"/>
      <c r="AG129" s="148" t="s">
        <v>129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92" t="s">
        <v>264</v>
      </c>
      <c r="D130" s="161"/>
      <c r="E130" s="162">
        <v>17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131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1" x14ac:dyDescent="0.2">
      <c r="A131" s="175">
        <v>30</v>
      </c>
      <c r="B131" s="176" t="s">
        <v>265</v>
      </c>
      <c r="C131" s="191" t="s">
        <v>266</v>
      </c>
      <c r="D131" s="177" t="s">
        <v>263</v>
      </c>
      <c r="E131" s="178">
        <v>8</v>
      </c>
      <c r="F131" s="179"/>
      <c r="G131" s="180">
        <f>ROUND(E131*F131,2)</f>
        <v>0</v>
      </c>
      <c r="H131" s="179"/>
      <c r="I131" s="180">
        <f>ROUND(E131*H131,2)</f>
        <v>0</v>
      </c>
      <c r="J131" s="179"/>
      <c r="K131" s="180">
        <f>ROUND(E131*J131,2)</f>
        <v>0</v>
      </c>
      <c r="L131" s="180">
        <v>21</v>
      </c>
      <c r="M131" s="180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80"/>
      <c r="S131" s="180" t="s">
        <v>153</v>
      </c>
      <c r="T131" s="181" t="s">
        <v>154</v>
      </c>
      <c r="U131" s="159">
        <v>0</v>
      </c>
      <c r="V131" s="159">
        <f>ROUND(E131*U131,2)</f>
        <v>0</v>
      </c>
      <c r="W131" s="159"/>
      <c r="X131" s="159" t="s">
        <v>127</v>
      </c>
      <c r="Y131" s="159" t="s">
        <v>128</v>
      </c>
      <c r="Z131" s="148"/>
      <c r="AA131" s="148"/>
      <c r="AB131" s="148"/>
      <c r="AC131" s="148"/>
      <c r="AD131" s="148"/>
      <c r="AE131" s="148"/>
      <c r="AF131" s="148"/>
      <c r="AG131" s="148" t="s">
        <v>129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92" t="s">
        <v>267</v>
      </c>
      <c r="D132" s="161"/>
      <c r="E132" s="162">
        <v>8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131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75">
        <v>31</v>
      </c>
      <c r="B133" s="176" t="s">
        <v>268</v>
      </c>
      <c r="C133" s="191" t="s">
        <v>269</v>
      </c>
      <c r="D133" s="177" t="s">
        <v>263</v>
      </c>
      <c r="E133" s="178">
        <v>1</v>
      </c>
      <c r="F133" s="179"/>
      <c r="G133" s="180">
        <f>ROUND(E133*F133,2)</f>
        <v>0</v>
      </c>
      <c r="H133" s="179"/>
      <c r="I133" s="180">
        <f>ROUND(E133*H133,2)</f>
        <v>0</v>
      </c>
      <c r="J133" s="179"/>
      <c r="K133" s="180">
        <f>ROUND(E133*J133,2)</f>
        <v>0</v>
      </c>
      <c r="L133" s="180">
        <v>21</v>
      </c>
      <c r="M133" s="180">
        <f>G133*(1+L133/100)</f>
        <v>0</v>
      </c>
      <c r="N133" s="178">
        <v>0</v>
      </c>
      <c r="O133" s="178">
        <f>ROUND(E133*N133,2)</f>
        <v>0</v>
      </c>
      <c r="P133" s="178">
        <v>0</v>
      </c>
      <c r="Q133" s="178">
        <f>ROUND(E133*P133,2)</f>
        <v>0</v>
      </c>
      <c r="R133" s="180"/>
      <c r="S133" s="180" t="s">
        <v>153</v>
      </c>
      <c r="T133" s="181" t="s">
        <v>154</v>
      </c>
      <c r="U133" s="159">
        <v>0</v>
      </c>
      <c r="V133" s="159">
        <f>ROUND(E133*U133,2)</f>
        <v>0</v>
      </c>
      <c r="W133" s="159"/>
      <c r="X133" s="159" t="s">
        <v>127</v>
      </c>
      <c r="Y133" s="159" t="s">
        <v>128</v>
      </c>
      <c r="Z133" s="148"/>
      <c r="AA133" s="148"/>
      <c r="AB133" s="148"/>
      <c r="AC133" s="148"/>
      <c r="AD133" s="148"/>
      <c r="AE133" s="148"/>
      <c r="AF133" s="148"/>
      <c r="AG133" s="148" t="s">
        <v>129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92" t="s">
        <v>270</v>
      </c>
      <c r="D134" s="161"/>
      <c r="E134" s="162">
        <v>1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131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75">
        <v>32</v>
      </c>
      <c r="B135" s="176" t="s">
        <v>271</v>
      </c>
      <c r="C135" s="191" t="s">
        <v>272</v>
      </c>
      <c r="D135" s="177" t="s">
        <v>263</v>
      </c>
      <c r="E135" s="178">
        <v>1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78">
        <v>0</v>
      </c>
      <c r="O135" s="178">
        <f>ROUND(E135*N135,2)</f>
        <v>0</v>
      </c>
      <c r="P135" s="178">
        <v>0</v>
      </c>
      <c r="Q135" s="178">
        <f>ROUND(E135*P135,2)</f>
        <v>0</v>
      </c>
      <c r="R135" s="180"/>
      <c r="S135" s="180" t="s">
        <v>153</v>
      </c>
      <c r="T135" s="181" t="s">
        <v>154</v>
      </c>
      <c r="U135" s="159">
        <v>0</v>
      </c>
      <c r="V135" s="159">
        <f>ROUND(E135*U135,2)</f>
        <v>0</v>
      </c>
      <c r="W135" s="159"/>
      <c r="X135" s="159" t="s">
        <v>127</v>
      </c>
      <c r="Y135" s="159" t="s">
        <v>128</v>
      </c>
      <c r="Z135" s="148"/>
      <c r="AA135" s="148"/>
      <c r="AB135" s="148"/>
      <c r="AC135" s="148"/>
      <c r="AD135" s="148"/>
      <c r="AE135" s="148"/>
      <c r="AF135" s="148"/>
      <c r="AG135" s="148" t="s">
        <v>129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92" t="s">
        <v>273</v>
      </c>
      <c r="D136" s="161"/>
      <c r="E136" s="162">
        <v>1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131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>
        <v>33</v>
      </c>
      <c r="B137" s="156" t="s">
        <v>274</v>
      </c>
      <c r="C137" s="197" t="s">
        <v>275</v>
      </c>
      <c r="D137" s="157" t="s">
        <v>0</v>
      </c>
      <c r="E137" s="189"/>
      <c r="F137" s="160"/>
      <c r="G137" s="159">
        <f>ROUND(E137*F137,2)</f>
        <v>0</v>
      </c>
      <c r="H137" s="160"/>
      <c r="I137" s="159">
        <f>ROUND(E137*H137,2)</f>
        <v>0</v>
      </c>
      <c r="J137" s="160"/>
      <c r="K137" s="159">
        <f>ROUND(E137*J137,2)</f>
        <v>0</v>
      </c>
      <c r="L137" s="159">
        <v>21</v>
      </c>
      <c r="M137" s="159">
        <f>G137*(1+L137/100)</f>
        <v>0</v>
      </c>
      <c r="N137" s="158">
        <v>0</v>
      </c>
      <c r="O137" s="158">
        <f>ROUND(E137*N137,2)</f>
        <v>0</v>
      </c>
      <c r="P137" s="158">
        <v>0</v>
      </c>
      <c r="Q137" s="158">
        <f>ROUND(E137*P137,2)</f>
        <v>0</v>
      </c>
      <c r="R137" s="159"/>
      <c r="S137" s="159" t="s">
        <v>126</v>
      </c>
      <c r="T137" s="159" t="s">
        <v>126</v>
      </c>
      <c r="U137" s="159">
        <v>0</v>
      </c>
      <c r="V137" s="159">
        <f>ROUND(E137*U137,2)</f>
        <v>0</v>
      </c>
      <c r="W137" s="159"/>
      <c r="X137" s="159" t="s">
        <v>235</v>
      </c>
      <c r="Y137" s="159" t="s">
        <v>128</v>
      </c>
      <c r="Z137" s="148"/>
      <c r="AA137" s="148"/>
      <c r="AB137" s="148"/>
      <c r="AC137" s="148"/>
      <c r="AD137" s="148"/>
      <c r="AE137" s="148"/>
      <c r="AF137" s="148"/>
      <c r="AG137" s="148" t="s">
        <v>236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x14ac:dyDescent="0.2">
      <c r="A138" s="168" t="s">
        <v>121</v>
      </c>
      <c r="B138" s="169" t="s">
        <v>89</v>
      </c>
      <c r="C138" s="190" t="s">
        <v>90</v>
      </c>
      <c r="D138" s="170"/>
      <c r="E138" s="171"/>
      <c r="F138" s="172"/>
      <c r="G138" s="172">
        <f>SUMIF(AG139:AG143,"&lt;&gt;NOR",G139:G143)</f>
        <v>0</v>
      </c>
      <c r="H138" s="172"/>
      <c r="I138" s="172">
        <f>SUM(I139:I143)</f>
        <v>0</v>
      </c>
      <c r="J138" s="172"/>
      <c r="K138" s="172">
        <f>SUM(K139:K143)</f>
        <v>0</v>
      </c>
      <c r="L138" s="172"/>
      <c r="M138" s="172">
        <f>SUM(M139:M143)</f>
        <v>0</v>
      </c>
      <c r="N138" s="171"/>
      <c r="O138" s="171">
        <f>SUM(O139:O143)</f>
        <v>0.02</v>
      </c>
      <c r="P138" s="171"/>
      <c r="Q138" s="171">
        <f>SUM(Q139:Q143)</f>
        <v>0</v>
      </c>
      <c r="R138" s="172"/>
      <c r="S138" s="172"/>
      <c r="T138" s="173"/>
      <c r="U138" s="167"/>
      <c r="V138" s="167">
        <f>SUM(V139:V143)</f>
        <v>8.64</v>
      </c>
      <c r="W138" s="167"/>
      <c r="X138" s="167"/>
      <c r="Y138" s="167"/>
      <c r="AG138" t="s">
        <v>122</v>
      </c>
    </row>
    <row r="139" spans="1:60" outlineLevel="1" x14ac:dyDescent="0.2">
      <c r="A139" s="175">
        <v>34</v>
      </c>
      <c r="B139" s="176" t="s">
        <v>276</v>
      </c>
      <c r="C139" s="191" t="s">
        <v>277</v>
      </c>
      <c r="D139" s="177" t="s">
        <v>125</v>
      </c>
      <c r="E139" s="178">
        <v>77.585759999999993</v>
      </c>
      <c r="F139" s="179"/>
      <c r="G139" s="180">
        <f>ROUND(E139*F139,2)</f>
        <v>0</v>
      </c>
      <c r="H139" s="179"/>
      <c r="I139" s="180">
        <f>ROUND(E139*H139,2)</f>
        <v>0</v>
      </c>
      <c r="J139" s="179"/>
      <c r="K139" s="180">
        <f>ROUND(E139*J139,2)</f>
        <v>0</v>
      </c>
      <c r="L139" s="180">
        <v>21</v>
      </c>
      <c r="M139" s="180">
        <f>G139*(1+L139/100)</f>
        <v>0</v>
      </c>
      <c r="N139" s="178">
        <v>2.0000000000000001E-4</v>
      </c>
      <c r="O139" s="178">
        <f>ROUND(E139*N139,2)</f>
        <v>0.02</v>
      </c>
      <c r="P139" s="178">
        <v>0</v>
      </c>
      <c r="Q139" s="178">
        <f>ROUND(E139*P139,2)</f>
        <v>0</v>
      </c>
      <c r="R139" s="180"/>
      <c r="S139" s="180" t="s">
        <v>126</v>
      </c>
      <c r="T139" s="181" t="s">
        <v>126</v>
      </c>
      <c r="U139" s="159">
        <v>0.11139</v>
      </c>
      <c r="V139" s="159">
        <f>ROUND(E139*U139,2)</f>
        <v>8.64</v>
      </c>
      <c r="W139" s="159"/>
      <c r="X139" s="159" t="s">
        <v>127</v>
      </c>
      <c r="Y139" s="159" t="s">
        <v>128</v>
      </c>
      <c r="Z139" s="148"/>
      <c r="AA139" s="148"/>
      <c r="AB139" s="148"/>
      <c r="AC139" s="148"/>
      <c r="AD139" s="148"/>
      <c r="AE139" s="148"/>
      <c r="AF139" s="148"/>
      <c r="AG139" s="148" t="s">
        <v>129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92" t="s">
        <v>278</v>
      </c>
      <c r="D140" s="161"/>
      <c r="E140" s="162">
        <v>49.458779999999997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131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92" t="s">
        <v>279</v>
      </c>
      <c r="D141" s="161"/>
      <c r="E141" s="162">
        <v>24.41376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131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92" t="s">
        <v>280</v>
      </c>
      <c r="D142" s="161"/>
      <c r="E142" s="162">
        <v>1.68462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131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92" t="s">
        <v>281</v>
      </c>
      <c r="D143" s="161"/>
      <c r="E143" s="162">
        <v>2.0286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131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8" t="s">
        <v>121</v>
      </c>
      <c r="B144" s="169" t="s">
        <v>91</v>
      </c>
      <c r="C144" s="190" t="s">
        <v>92</v>
      </c>
      <c r="D144" s="170"/>
      <c r="E144" s="171"/>
      <c r="F144" s="172"/>
      <c r="G144" s="172">
        <f>SUMIF(AG145:AG149,"&lt;&gt;NOR",G145:G149)</f>
        <v>0</v>
      </c>
      <c r="H144" s="172"/>
      <c r="I144" s="172">
        <f>SUM(I145:I149)</f>
        <v>0</v>
      </c>
      <c r="J144" s="172"/>
      <c r="K144" s="172">
        <f>SUM(K145:K149)</f>
        <v>0</v>
      </c>
      <c r="L144" s="172"/>
      <c r="M144" s="172">
        <f>SUM(M145:M149)</f>
        <v>0</v>
      </c>
      <c r="N144" s="171"/>
      <c r="O144" s="171">
        <f>SUM(O145:O149)</f>
        <v>0.01</v>
      </c>
      <c r="P144" s="171"/>
      <c r="Q144" s="171">
        <f>SUM(Q145:Q149)</f>
        <v>0</v>
      </c>
      <c r="R144" s="172"/>
      <c r="S144" s="172"/>
      <c r="T144" s="173"/>
      <c r="U144" s="167"/>
      <c r="V144" s="167">
        <f>SUM(V145:V149)</f>
        <v>4.22</v>
      </c>
      <c r="W144" s="167"/>
      <c r="X144" s="167"/>
      <c r="Y144" s="167"/>
      <c r="AG144" t="s">
        <v>122</v>
      </c>
    </row>
    <row r="145" spans="1:60" ht="22.5" outlineLevel="1" x14ac:dyDescent="0.2">
      <c r="A145" s="175">
        <v>35</v>
      </c>
      <c r="B145" s="176" t="s">
        <v>282</v>
      </c>
      <c r="C145" s="191" t="s">
        <v>283</v>
      </c>
      <c r="D145" s="177" t="s">
        <v>125</v>
      </c>
      <c r="E145" s="178">
        <v>46.942999999999998</v>
      </c>
      <c r="F145" s="179"/>
      <c r="G145" s="180">
        <f>ROUND(E145*F145,2)</f>
        <v>0</v>
      </c>
      <c r="H145" s="179"/>
      <c r="I145" s="180">
        <f>ROUND(E145*H145,2)</f>
        <v>0</v>
      </c>
      <c r="J145" s="179"/>
      <c r="K145" s="180">
        <f>ROUND(E145*J145,2)</f>
        <v>0</v>
      </c>
      <c r="L145" s="180">
        <v>21</v>
      </c>
      <c r="M145" s="180">
        <f>G145*(1+L145/100)</f>
        <v>0</v>
      </c>
      <c r="N145" s="178">
        <v>2.9999999999999997E-4</v>
      </c>
      <c r="O145" s="178">
        <f>ROUND(E145*N145,2)</f>
        <v>0.01</v>
      </c>
      <c r="P145" s="178">
        <v>0</v>
      </c>
      <c r="Q145" s="178">
        <f>ROUND(E145*P145,2)</f>
        <v>0</v>
      </c>
      <c r="R145" s="180"/>
      <c r="S145" s="180" t="s">
        <v>153</v>
      </c>
      <c r="T145" s="181" t="s">
        <v>154</v>
      </c>
      <c r="U145" s="159">
        <v>0.09</v>
      </c>
      <c r="V145" s="159">
        <f>ROUND(E145*U145,2)</f>
        <v>4.22</v>
      </c>
      <c r="W145" s="159"/>
      <c r="X145" s="159" t="s">
        <v>127</v>
      </c>
      <c r="Y145" s="159" t="s">
        <v>128</v>
      </c>
      <c r="Z145" s="148"/>
      <c r="AA145" s="148"/>
      <c r="AB145" s="148"/>
      <c r="AC145" s="148"/>
      <c r="AD145" s="148"/>
      <c r="AE145" s="148"/>
      <c r="AF145" s="148"/>
      <c r="AG145" s="148" t="s">
        <v>129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92" t="s">
        <v>130</v>
      </c>
      <c r="D146" s="161"/>
      <c r="E146" s="162">
        <v>29.359000000000002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131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192" t="s">
        <v>132</v>
      </c>
      <c r="D147" s="161"/>
      <c r="E147" s="162">
        <v>15.231999999999999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131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5"/>
      <c r="B148" s="156"/>
      <c r="C148" s="192" t="s">
        <v>133</v>
      </c>
      <c r="D148" s="161"/>
      <c r="E148" s="162">
        <v>1.512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131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92" t="s">
        <v>134</v>
      </c>
      <c r="D149" s="161"/>
      <c r="E149" s="162">
        <v>0.84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131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3"/>
      <c r="B150" s="4"/>
      <c r="C150" s="198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v>12</v>
      </c>
      <c r="AF150">
        <v>21</v>
      </c>
      <c r="AG150" t="s">
        <v>107</v>
      </c>
    </row>
    <row r="151" spans="1:60" x14ac:dyDescent="0.2">
      <c r="A151" s="151"/>
      <c r="B151" s="152" t="s">
        <v>31</v>
      </c>
      <c r="C151" s="199"/>
      <c r="D151" s="153"/>
      <c r="E151" s="154"/>
      <c r="F151" s="154"/>
      <c r="G151" s="174">
        <f>G8+G19+G39+G54+G60+G64+G95+G97+G112+G138+G144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f>SUMIF(L7:L149,AE150,G7:G149)</f>
        <v>0</v>
      </c>
      <c r="AF151">
        <f>SUMIF(L7:L149,AF150,G7:G149)</f>
        <v>0</v>
      </c>
      <c r="AG151" t="s">
        <v>284</v>
      </c>
    </row>
    <row r="152" spans="1:60" x14ac:dyDescent="0.2">
      <c r="A152" s="3"/>
      <c r="B152" s="4"/>
      <c r="C152" s="198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3"/>
      <c r="B153" s="4"/>
      <c r="C153" s="198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65" t="s">
        <v>285</v>
      </c>
      <c r="B154" s="265"/>
      <c r="C154" s="26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67"/>
      <c r="B155" s="268"/>
      <c r="C155" s="269"/>
      <c r="D155" s="268"/>
      <c r="E155" s="268"/>
      <c r="F155" s="268"/>
      <c r="G155" s="27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G155" t="s">
        <v>286</v>
      </c>
    </row>
    <row r="156" spans="1:60" x14ac:dyDescent="0.2">
      <c r="A156" s="271"/>
      <c r="B156" s="272"/>
      <c r="C156" s="273"/>
      <c r="D156" s="272"/>
      <c r="E156" s="272"/>
      <c r="F156" s="272"/>
      <c r="G156" s="27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71"/>
      <c r="B157" s="272"/>
      <c r="C157" s="273"/>
      <c r="D157" s="272"/>
      <c r="E157" s="272"/>
      <c r="F157" s="272"/>
      <c r="G157" s="27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71"/>
      <c r="B158" s="272"/>
      <c r="C158" s="273"/>
      <c r="D158" s="272"/>
      <c r="E158" s="272"/>
      <c r="F158" s="272"/>
      <c r="G158" s="27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75"/>
      <c r="B159" s="276"/>
      <c r="C159" s="277"/>
      <c r="D159" s="276"/>
      <c r="E159" s="276"/>
      <c r="F159" s="276"/>
      <c r="G159" s="27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98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3:33" x14ac:dyDescent="0.2">
      <c r="C161" s="200"/>
      <c r="D161" s="10"/>
      <c r="AG161" t="s">
        <v>287</v>
      </c>
    </row>
    <row r="162" spans="3:33" x14ac:dyDescent="0.2">
      <c r="D162" s="10"/>
    </row>
    <row r="163" spans="3:33" x14ac:dyDescent="0.2">
      <c r="D163" s="10"/>
    </row>
    <row r="164" spans="3:33" x14ac:dyDescent="0.2">
      <c r="D164" s="10"/>
    </row>
    <row r="165" spans="3:33" x14ac:dyDescent="0.2">
      <c r="D165" s="10"/>
    </row>
    <row r="166" spans="3:33" x14ac:dyDescent="0.2">
      <c r="D166" s="10"/>
    </row>
    <row r="167" spans="3:33" x14ac:dyDescent="0.2">
      <c r="D167" s="10"/>
    </row>
    <row r="168" spans="3:33" x14ac:dyDescent="0.2">
      <c r="D168" s="10"/>
    </row>
    <row r="169" spans="3:33" x14ac:dyDescent="0.2">
      <c r="D169" s="10"/>
    </row>
    <row r="170" spans="3:33" x14ac:dyDescent="0.2">
      <c r="D170" s="10"/>
    </row>
    <row r="171" spans="3:33" x14ac:dyDescent="0.2">
      <c r="D171" s="10"/>
    </row>
    <row r="172" spans="3:33" x14ac:dyDescent="0.2">
      <c r="D172" s="10"/>
    </row>
    <row r="173" spans="3:33" x14ac:dyDescent="0.2">
      <c r="D173" s="10"/>
    </row>
    <row r="174" spans="3:33" x14ac:dyDescent="0.2">
      <c r="D174" s="10"/>
    </row>
    <row r="175" spans="3:33" x14ac:dyDescent="0.2">
      <c r="D175" s="10"/>
    </row>
    <row r="176" spans="3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A155:G159"/>
    <mergeCell ref="C34:G34"/>
    <mergeCell ref="C63:G63"/>
    <mergeCell ref="C103:G103"/>
    <mergeCell ref="C124:G124"/>
    <mergeCell ref="A1:G1"/>
    <mergeCell ref="C2:G2"/>
    <mergeCell ref="C3:G3"/>
    <mergeCell ref="C4:G4"/>
    <mergeCell ref="A154:C15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Kaura</dc:creator>
  <cp:lastModifiedBy>Antonín Nádvorník</cp:lastModifiedBy>
  <cp:lastPrinted>2019-03-19T12:27:02Z</cp:lastPrinted>
  <dcterms:created xsi:type="dcterms:W3CDTF">2009-04-08T07:15:50Z</dcterms:created>
  <dcterms:modified xsi:type="dcterms:W3CDTF">2024-06-13T09:43:39Z</dcterms:modified>
</cp:coreProperties>
</file>